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10" windowWidth="15180" windowHeight="8520"/>
  </bookViews>
  <sheets>
    <sheet name="PROSIRENI PLAN 2014." sheetId="1" r:id="rId1"/>
    <sheet name="SKRACENI PLAN 2014." sheetId="2" r:id="rId2"/>
    <sheet name="Sheet3" sheetId="3" r:id="rId3"/>
  </sheets>
  <definedNames>
    <definedName name="_xlnm.Print_Area" localSheetId="0">'PROSIRENI PLAN 2014.'!$A$2:$L$266</definedName>
    <definedName name="_xlnm.Print_Area" localSheetId="1">'SKRACENI PLAN 2014.'!$A$1:$X$104</definedName>
  </definedNames>
  <calcPr calcId="145621"/>
</workbook>
</file>

<file path=xl/calcChain.xml><?xml version="1.0" encoding="utf-8"?>
<calcChain xmlns="http://schemas.openxmlformats.org/spreadsheetml/2006/main">
  <c r="R13" i="2" l="1"/>
  <c r="I164" i="1" l="1"/>
  <c r="I245" i="1"/>
  <c r="Q87" i="2"/>
  <c r="Q88" i="2"/>
  <c r="Q90" i="2"/>
  <c r="Q81" i="2"/>
  <c r="Q25" i="2"/>
  <c r="I233" i="1" l="1"/>
  <c r="I159" i="1"/>
  <c r="I144" i="1"/>
  <c r="I132" i="1"/>
  <c r="I119" i="1"/>
  <c r="I112" i="1"/>
  <c r="J51" i="1"/>
  <c r="I48" i="1"/>
  <c r="J32" i="1" l="1"/>
  <c r="J31" i="1"/>
  <c r="J30" i="1"/>
  <c r="I33" i="1"/>
  <c r="J123" i="1" l="1"/>
  <c r="J11" i="1"/>
  <c r="Q13" i="2" l="1"/>
  <c r="P90" i="2"/>
  <c r="P86" i="2"/>
  <c r="P87" i="2"/>
  <c r="P85" i="2"/>
  <c r="P81" i="2"/>
  <c r="P82" i="2"/>
  <c r="P80" i="2"/>
  <c r="P65" i="2"/>
  <c r="P25" i="2" l="1"/>
  <c r="P13" i="2"/>
  <c r="P12" i="2"/>
  <c r="P11" i="2"/>
  <c r="H241" i="1"/>
  <c r="H233" i="1"/>
  <c r="H186" i="1"/>
  <c r="P61" i="2" s="1"/>
  <c r="H181" i="1"/>
  <c r="P60" i="2" s="1"/>
  <c r="H178" i="1"/>
  <c r="P59" i="2" s="1"/>
  <c r="H164" i="1"/>
  <c r="P56" i="2" s="1"/>
  <c r="H159" i="1"/>
  <c r="P55" i="2" s="1"/>
  <c r="H144" i="1"/>
  <c r="P54" i="2" s="1"/>
  <c r="H141" i="1"/>
  <c r="P53" i="2" s="1"/>
  <c r="H132" i="1"/>
  <c r="P52" i="2" s="1"/>
  <c r="H119" i="1"/>
  <c r="P50" i="2" s="1"/>
  <c r="H112" i="1"/>
  <c r="P49" i="2" s="1"/>
  <c r="H101" i="1"/>
  <c r="P46" i="2" s="1"/>
  <c r="H94" i="1"/>
  <c r="H87" i="1"/>
  <c r="H71" i="1"/>
  <c r="P41" i="2" s="1"/>
  <c r="H48" i="1"/>
  <c r="H43" i="1"/>
  <c r="H39" i="1"/>
  <c r="H33" i="1"/>
  <c r="H20" i="1"/>
  <c r="P17" i="2" s="1"/>
  <c r="H14" i="1"/>
  <c r="H245" i="1" l="1"/>
  <c r="H53" i="1"/>
  <c r="H91" i="1"/>
  <c r="P42" i="2"/>
  <c r="H34" i="1"/>
  <c r="H107" i="1"/>
  <c r="P45" i="2"/>
  <c r="J115" i="1"/>
  <c r="I178" i="1" l="1"/>
  <c r="C20" i="3" l="1"/>
  <c r="Q86" i="2" l="1"/>
  <c r="R86" i="2" s="1"/>
  <c r="Q85" i="2"/>
  <c r="R85" i="2" s="1"/>
  <c r="Q82" i="2"/>
  <c r="R82" i="2" s="1"/>
  <c r="R81" i="2" l="1"/>
  <c r="J233" i="1"/>
  <c r="Q80" i="2"/>
  <c r="R80" i="2" s="1"/>
  <c r="Q65" i="2"/>
  <c r="R65" i="2" s="1"/>
  <c r="Q59" i="2"/>
  <c r="R59" i="2" s="1"/>
  <c r="R23" i="2"/>
  <c r="Q22" i="2"/>
  <c r="R22" i="2" s="1"/>
  <c r="Q21" i="2"/>
  <c r="R21" i="2" s="1"/>
  <c r="Q12" i="2"/>
  <c r="R12" i="2" s="1"/>
  <c r="Q11" i="2"/>
  <c r="Q17" i="2"/>
  <c r="Q18" i="2" s="1"/>
  <c r="R17" i="2" l="1"/>
  <c r="Q14" i="2"/>
  <c r="R11" i="2"/>
  <c r="J133" i="1"/>
  <c r="Q27" i="2" l="1"/>
  <c r="J154" i="1"/>
  <c r="J95" i="1" l="1"/>
  <c r="J243" i="1" l="1"/>
  <c r="J242" i="1"/>
  <c r="J239" i="1"/>
  <c r="J238" i="1"/>
  <c r="J237" i="1"/>
  <c r="J229" i="1"/>
  <c r="J222" i="1"/>
  <c r="J221" i="1"/>
  <c r="J203" i="1"/>
  <c r="J197" i="1"/>
  <c r="J192" i="1"/>
  <c r="J191" i="1"/>
  <c r="J190" i="1"/>
  <c r="J189" i="1"/>
  <c r="J188" i="1"/>
  <c r="J187" i="1"/>
  <c r="J184" i="1"/>
  <c r="J183" i="1"/>
  <c r="J182" i="1"/>
  <c r="J179" i="1"/>
  <c r="J172" i="1"/>
  <c r="J171" i="1"/>
  <c r="J170" i="1"/>
  <c r="J169" i="1"/>
  <c r="J168" i="1"/>
  <c r="J167" i="1"/>
  <c r="J166" i="1"/>
  <c r="J165" i="1"/>
  <c r="J162" i="1"/>
  <c r="J161" i="1"/>
  <c r="J160" i="1"/>
  <c r="J157" i="1"/>
  <c r="J156" i="1"/>
  <c r="J155" i="1"/>
  <c r="J153" i="1"/>
  <c r="J151" i="1"/>
  <c r="J150" i="1"/>
  <c r="J149" i="1"/>
  <c r="J148" i="1"/>
  <c r="J147" i="1"/>
  <c r="J146" i="1"/>
  <c r="J139" i="1"/>
  <c r="J138" i="1"/>
  <c r="J136" i="1"/>
  <c r="J122" i="1"/>
  <c r="J121" i="1"/>
  <c r="J120" i="1"/>
  <c r="J117" i="1"/>
  <c r="J116" i="1"/>
  <c r="J114" i="1"/>
  <c r="J113" i="1"/>
  <c r="J106" i="1"/>
  <c r="J105" i="1"/>
  <c r="J103" i="1"/>
  <c r="J102" i="1"/>
  <c r="J99" i="1"/>
  <c r="J98" i="1"/>
  <c r="J96" i="1"/>
  <c r="J90" i="1"/>
  <c r="J89" i="1"/>
  <c r="J88" i="1"/>
  <c r="J84" i="1"/>
  <c r="J83" i="1"/>
  <c r="J82" i="1"/>
  <c r="J81" i="1"/>
  <c r="J80" i="1"/>
  <c r="J79" i="1"/>
  <c r="J74" i="1"/>
  <c r="J73" i="1"/>
  <c r="J72" i="1"/>
  <c r="J67" i="1"/>
  <c r="J65" i="1"/>
  <c r="J58" i="1"/>
  <c r="J52" i="1"/>
  <c r="J49" i="1"/>
  <c r="J46" i="1"/>
  <c r="J40" i="1"/>
  <c r="J25" i="1"/>
  <c r="J18" i="1"/>
  <c r="J13" i="1"/>
  <c r="J12" i="1"/>
  <c r="I225" i="1"/>
  <c r="Q76" i="2" s="1"/>
  <c r="I216" i="1"/>
  <c r="Q68" i="2" s="1"/>
  <c r="Q60" i="2"/>
  <c r="Q56" i="2"/>
  <c r="R56" i="2" s="1"/>
  <c r="Q55" i="2"/>
  <c r="Q54" i="2"/>
  <c r="R54" i="2" s="1"/>
  <c r="I141" i="1"/>
  <c r="Q53" i="2" s="1"/>
  <c r="R53" i="2" s="1"/>
  <c r="Q52" i="2"/>
  <c r="R52" i="2" s="1"/>
  <c r="Q50" i="2"/>
  <c r="R50" i="2" s="1"/>
  <c r="Q46" i="2"/>
  <c r="R46" i="2" s="1"/>
  <c r="Q45" i="2"/>
  <c r="Q42" i="2"/>
  <c r="R42" i="2" s="1"/>
  <c r="Q41" i="2"/>
  <c r="I68" i="1"/>
  <c r="Q38" i="2" s="1"/>
  <c r="R38" i="2" s="1"/>
  <c r="Q34" i="2"/>
  <c r="R34" i="2" s="1"/>
  <c r="I43" i="1"/>
  <c r="Q33" i="2" s="1"/>
  <c r="R33" i="2" s="1"/>
  <c r="Q32" i="2"/>
  <c r="I20" i="1"/>
  <c r="I14" i="1"/>
  <c r="H225" i="1"/>
  <c r="H216" i="1"/>
  <c r="P68" i="2" s="1"/>
  <c r="P69" i="2" s="1"/>
  <c r="H68" i="1"/>
  <c r="P88" i="2"/>
  <c r="R88" i="2" s="1"/>
  <c r="P58" i="2"/>
  <c r="P48" i="2"/>
  <c r="P40" i="2"/>
  <c r="P35" i="2"/>
  <c r="R25" i="2"/>
  <c r="P18" i="2"/>
  <c r="R18" i="2" s="1"/>
  <c r="P14" i="2"/>
  <c r="R14" i="2" s="1"/>
  <c r="J245" i="1"/>
  <c r="P76" i="2" l="1"/>
  <c r="P77" i="2" s="1"/>
  <c r="I34" i="1"/>
  <c r="J34" i="1" s="1"/>
  <c r="J68" i="1"/>
  <c r="Q49" i="2"/>
  <c r="R49" i="2" s="1"/>
  <c r="I174" i="1"/>
  <c r="Q61" i="2"/>
  <c r="R61" i="2" s="1"/>
  <c r="I194" i="1"/>
  <c r="J164" i="1"/>
  <c r="J33" i="1"/>
  <c r="Q69" i="2"/>
  <c r="R69" i="2" s="1"/>
  <c r="R68" i="2"/>
  <c r="H194" i="1"/>
  <c r="R32" i="2"/>
  <c r="Q35" i="2"/>
  <c r="R35" i="2" s="1"/>
  <c r="R41" i="2"/>
  <c r="Q40" i="2"/>
  <c r="R40" i="2" s="1"/>
  <c r="Q44" i="2"/>
  <c r="R60" i="2"/>
  <c r="R55" i="2"/>
  <c r="Q77" i="2"/>
  <c r="R76" i="2"/>
  <c r="J141" i="1"/>
  <c r="J178" i="1"/>
  <c r="H174" i="1"/>
  <c r="H195" i="1" s="1"/>
  <c r="H249" i="1" s="1"/>
  <c r="P92" i="2" s="1"/>
  <c r="I53" i="1"/>
  <c r="J71" i="1"/>
  <c r="J225" i="1"/>
  <c r="J216" i="1"/>
  <c r="J14" i="1"/>
  <c r="P27" i="2"/>
  <c r="R27" i="2" s="1"/>
  <c r="J20" i="1"/>
  <c r="J132" i="1"/>
  <c r="J94" i="1"/>
  <c r="J112" i="1"/>
  <c r="J39" i="1"/>
  <c r="J48" i="1"/>
  <c r="J43" i="1"/>
  <c r="J87" i="1"/>
  <c r="J101" i="1"/>
  <c r="J159" i="1"/>
  <c r="J181" i="1"/>
  <c r="I91" i="1"/>
  <c r="J119" i="1"/>
  <c r="J144" i="1"/>
  <c r="I107" i="1"/>
  <c r="J107" i="1" s="1"/>
  <c r="J186" i="1"/>
  <c r="Q58" i="2" l="1"/>
  <c r="R58" i="2" s="1"/>
  <c r="J53" i="1"/>
  <c r="Q48" i="2"/>
  <c r="R48" i="2" s="1"/>
  <c r="J194" i="1"/>
  <c r="J174" i="1"/>
  <c r="R77" i="2"/>
  <c r="J91" i="1"/>
  <c r="I195" i="1"/>
  <c r="I249" i="1" s="1"/>
  <c r="Q63" i="2" l="1"/>
  <c r="J195" i="1"/>
  <c r="I251" i="1"/>
  <c r="Q92" i="2" l="1"/>
  <c r="J249" i="1"/>
  <c r="Q93" i="2" l="1"/>
  <c r="R45" i="2" l="1"/>
  <c r="P44" i="2"/>
  <c r="R44" i="2" s="1"/>
  <c r="P63" i="2" l="1"/>
  <c r="R63" i="2" l="1"/>
  <c r="R92" i="2"/>
</calcChain>
</file>

<file path=xl/sharedStrings.xml><?xml version="1.0" encoding="utf-8"?>
<sst xmlns="http://schemas.openxmlformats.org/spreadsheetml/2006/main" count="306" uniqueCount="230">
  <si>
    <t>Konto</t>
  </si>
  <si>
    <t>Opis</t>
  </si>
  <si>
    <t>P R I H O D I</t>
  </si>
  <si>
    <t>PRIHODI OD ČLANARINA I UPISNINA</t>
  </si>
  <si>
    <t>Prihodi od članarina i članskih doprinosa</t>
  </si>
  <si>
    <t>Prihodi od upisnina</t>
  </si>
  <si>
    <t>Prihodi od vježbenika</t>
  </si>
  <si>
    <t>UKUPNO PRIHODI OD ČLANARINA I UPISNINA</t>
  </si>
  <si>
    <t>PRIHODI OD IMOVINE</t>
  </si>
  <si>
    <t>Prihodi od financijske imovine</t>
  </si>
  <si>
    <t>KTA račun - REDOVNI</t>
  </si>
  <si>
    <t>Prihodi od zateznih kamata</t>
  </si>
  <si>
    <t>UKUPNO PRIHODI OD IMOVINE</t>
  </si>
  <si>
    <t>OSTALI PRIHODI</t>
  </si>
  <si>
    <t>PRIHODI OD IZDAVANJA JAVNIH ISPRAVA</t>
  </si>
  <si>
    <t>Prihodi od izdavanja javnih isprava</t>
  </si>
  <si>
    <t>Ostali nespomenuti prihodi</t>
  </si>
  <si>
    <t>Otpis obveza</t>
  </si>
  <si>
    <t>Naplaćena otpisana potraživanja</t>
  </si>
  <si>
    <t>Ostali – Provizija obveznog osiguranja</t>
  </si>
  <si>
    <t>P R I H O D I   U K U P N O</t>
  </si>
  <si>
    <t>R A S H O D I</t>
  </si>
  <si>
    <t>RASHODI ZA ZAPOSLENE</t>
  </si>
  <si>
    <t>Plaće</t>
  </si>
  <si>
    <t>Plaće za zaposlene</t>
  </si>
  <si>
    <t>Ostali rashodi za zaposlene</t>
  </si>
  <si>
    <t>Otpremnine</t>
  </si>
  <si>
    <t>Naknade za bolest, invalidnost i smrtni slučaj</t>
  </si>
  <si>
    <t>Ostali nenavedeni rashodi za zaposlene</t>
  </si>
  <si>
    <t>Doprinosi na plaće</t>
  </si>
  <si>
    <t>zdravstveno osiguranje</t>
  </si>
  <si>
    <t>Doprinos za ozljede na radu</t>
  </si>
  <si>
    <t>Doprinosi za zapošljavanje</t>
  </si>
  <si>
    <t>UKUPNO RASHODI ZA ZAPOSLENE</t>
  </si>
  <si>
    <t>MATERIJALNI RASHODI</t>
  </si>
  <si>
    <t>Naknade troškova zaposlenima</t>
  </si>
  <si>
    <t>Dnevnice za služ. put u zemlji</t>
  </si>
  <si>
    <t>Dnevnice za služ. put u inozemstvo</t>
  </si>
  <si>
    <t>Nakn.za smještaj na služ.putu u zemlji</t>
  </si>
  <si>
    <t>Nakn.za smještaj na služ.putu u inozemstvu</t>
  </si>
  <si>
    <t>Nakn.za prijevoz na služ.putu u u zemlji</t>
  </si>
  <si>
    <t>Nakn.za prijevoz na služ.putu u u inozemstvu</t>
  </si>
  <si>
    <t>Ostali rashodi za službena putovanja</t>
  </si>
  <si>
    <t>Naknade za prijevoz na posao i s posla</t>
  </si>
  <si>
    <t>Seminari, savjetovanja i simpoziji</t>
  </si>
  <si>
    <t>Tečajevi i stručni ispiti</t>
  </si>
  <si>
    <t>Ukupno 421</t>
  </si>
  <si>
    <t>Nakn. troš.članovima u predst.i izvrš.tijelima, povjeren.i sl.</t>
  </si>
  <si>
    <t>Naknade za rad</t>
  </si>
  <si>
    <t>Povjerenstvo za UPIS</t>
  </si>
  <si>
    <t>Povjerenstvo za ZAKONODAVO</t>
  </si>
  <si>
    <t>Povjerenstvo za FINANCIJE</t>
  </si>
  <si>
    <t>Povjerenstvo za MEĐUNARODNU SURADNJU</t>
  </si>
  <si>
    <t>Povjerenstvo za PITANJA STRUKE</t>
  </si>
  <si>
    <t>VIJEĆE ZA SURADNJU SA SVEUČILIŠTIMA</t>
  </si>
  <si>
    <t>Povjerenstvo za CJENIK USLUGA</t>
  </si>
  <si>
    <t>Povjerenstvo za NADZOR RADA ČLANOVA</t>
  </si>
  <si>
    <t xml:space="preserve"> UPRAVNI ODBOR,NADZORNI ODBOR,PREDSJEDNIK</t>
  </si>
  <si>
    <t xml:space="preserve">Odbori PODRUČNI </t>
  </si>
  <si>
    <t>Odbori za priznavanje stranih kvalifikacija</t>
  </si>
  <si>
    <t>Stegovna tijela</t>
  </si>
  <si>
    <t>SKUPŠTINA HKIG</t>
  </si>
  <si>
    <t>Naknade za službena putovanja</t>
  </si>
  <si>
    <t>Nakn.za služ.putovanja u zemlji</t>
  </si>
  <si>
    <t>Nakn.za služ.putovanja u inozemstvu</t>
  </si>
  <si>
    <t>Ukupno 422</t>
  </si>
  <si>
    <t>Rashodi za materijal i energiju</t>
  </si>
  <si>
    <t>Uredski materijal i ostali materijalni rashodi</t>
  </si>
  <si>
    <t>Uredski materijal - REDOVNI</t>
  </si>
  <si>
    <t>Literatura (knjige, časopisi, ....)</t>
  </si>
  <si>
    <t>Arhivski materijal</t>
  </si>
  <si>
    <t>Mater.i sredstva za čišćenje i održavan.</t>
  </si>
  <si>
    <t>Ostali materijal za potrebe poslovanja</t>
  </si>
  <si>
    <t>Energija</t>
  </si>
  <si>
    <t>Električna energija</t>
  </si>
  <si>
    <t>Topla voda (Grijanje - toplana)</t>
  </si>
  <si>
    <t>Sitni inventar</t>
  </si>
  <si>
    <t>Ostala oprema</t>
  </si>
  <si>
    <t>Ukupno 424</t>
  </si>
  <si>
    <t>Rashodi za usluge</t>
  </si>
  <si>
    <t>Usluge telefona, pošte i prijevoza</t>
  </si>
  <si>
    <t>Usluge MOBITELA (Vip)</t>
  </si>
  <si>
    <t>Poštarina - REDOVNI</t>
  </si>
  <si>
    <t>Usluge prijevoza (rent-a-car, taxi i sl.)</t>
  </si>
  <si>
    <t>Usluge dostave (Agram, HP exspres i sl.)</t>
  </si>
  <si>
    <t>Usluge tekućeg i investicijskog održavanja</t>
  </si>
  <si>
    <t>Održav. INFORMATIČKE OPREME (Saguaro,..)</t>
  </si>
  <si>
    <t>Održav. opreme za umnožav. (fotokopirka)</t>
  </si>
  <si>
    <t>Usluge održavanja samoposlužnih aparata (voda, kava i sl.)</t>
  </si>
  <si>
    <t>Ost.usl.tekućeg i investicijskog održav. (klima, …)</t>
  </si>
  <si>
    <t>Usluge promidžbe i informiranja</t>
  </si>
  <si>
    <t>Elektronski medij</t>
  </si>
  <si>
    <t>Tisak</t>
  </si>
  <si>
    <t>Izložbeni prostor na sajmu</t>
  </si>
  <si>
    <t>Promidžbeni materijal</t>
  </si>
  <si>
    <t>Ostale usluge promidžbe i informiranja</t>
  </si>
  <si>
    <t>Komunalne usluge</t>
  </si>
  <si>
    <t>Iznošenje i odvoz smeća</t>
  </si>
  <si>
    <t>Deratizacija i dezinsekcija</t>
  </si>
  <si>
    <t>Dimnjačarske i ekološke usluge</t>
  </si>
  <si>
    <t xml:space="preserve">Usluge čišćenja, pranja i sl. </t>
  </si>
  <si>
    <t>Usluge čuvanja imovine i osoba</t>
  </si>
  <si>
    <t>Ostale usluge - pretplata HRT</t>
  </si>
  <si>
    <t>CHROMOS-zgrada</t>
  </si>
  <si>
    <t>Zakupnine i najamnine</t>
  </si>
  <si>
    <t>Ostale zakupnine i najamnine (Područni odborai)</t>
  </si>
  <si>
    <t>Intelektualne i osobne usluge</t>
  </si>
  <si>
    <t>Autorski ugovori - ostali</t>
  </si>
  <si>
    <t>Usluge odvjetnika</t>
  </si>
  <si>
    <t>Usluge javnog bilježnika</t>
  </si>
  <si>
    <t>Revizorske usluge</t>
  </si>
  <si>
    <t>Studentski servis</t>
  </si>
  <si>
    <t>Studentski servis (forum,konvencija)</t>
  </si>
  <si>
    <t>Računovodstvene usluge</t>
  </si>
  <si>
    <t>Prevoditeljske usluge</t>
  </si>
  <si>
    <t>Ostale intelektualne usluge</t>
  </si>
  <si>
    <t>Računalne usluge</t>
  </si>
  <si>
    <t>Ažuriranje računalnih programa (Saguaro info, Spin soft)</t>
  </si>
  <si>
    <t>Ažuriranja WEB stranice  (Sto 2 i sl.)</t>
  </si>
  <si>
    <t>Ostale računalne usluge(e-porezna, vanjska pohrana)</t>
  </si>
  <si>
    <t>Ostale usluge</t>
  </si>
  <si>
    <t>Grafička priprema - oblikovanje</t>
  </si>
  <si>
    <t>Usluge tiska (knjige, letci i sl.)</t>
  </si>
  <si>
    <t>Usluge tiska (Konvencija.)</t>
  </si>
  <si>
    <t>Usluge tiska (IMENICI Komore)</t>
  </si>
  <si>
    <t>Film i izrada fotografija</t>
  </si>
  <si>
    <t>Uređenje prostora</t>
  </si>
  <si>
    <t>Ukupno 425</t>
  </si>
  <si>
    <t xml:space="preserve">Ostali nespomenuti rashodi </t>
  </si>
  <si>
    <t>Premije osiguranja</t>
  </si>
  <si>
    <t>Reprezentacija</t>
  </si>
  <si>
    <t>Reprezentacija (ugostiteljske usluge i sl.)</t>
  </si>
  <si>
    <t>Članarine</t>
  </si>
  <si>
    <t>Članarina HZN</t>
  </si>
  <si>
    <t>Članarina BMC</t>
  </si>
  <si>
    <t>Članarina ECCE</t>
  </si>
  <si>
    <t>Članarina ECEC</t>
  </si>
  <si>
    <t>Članarina WFOI</t>
  </si>
  <si>
    <t>KOTIZACIJE</t>
  </si>
  <si>
    <t>Ukupno 429</t>
  </si>
  <si>
    <t>UKUPNO MATERIJALNI RASHODI</t>
  </si>
  <si>
    <t>Rashodi amortizacija</t>
  </si>
  <si>
    <t>FINANCIJSKI RASHODI</t>
  </si>
  <si>
    <t>Ostali financijski rashodi</t>
  </si>
  <si>
    <t>Bankarske usluge i usluge platnog prometa</t>
  </si>
  <si>
    <t>Bankarske usluge</t>
  </si>
  <si>
    <t>Usluge platnog prometa</t>
  </si>
  <si>
    <t>Negativne tečajne razlike i valutna klauzula</t>
  </si>
  <si>
    <t>Negativne tečajne razlike</t>
  </si>
  <si>
    <t>Valutna klauzula</t>
  </si>
  <si>
    <t>Zatezne kamate</t>
  </si>
  <si>
    <t>Zatezne kamate za porez</t>
  </si>
  <si>
    <t>Zatezne kamate za doprinose</t>
  </si>
  <si>
    <t>Zatezne kamate iz poslovnih odnosa i dr.</t>
  </si>
  <si>
    <t>Ostali nespomenuti financijski rashodi</t>
  </si>
  <si>
    <t>Ostali nespomenuti financijski rashodi (biljezi, takse, ..)</t>
  </si>
  <si>
    <t>UKUPNO FINANCIJSKI RASHODI</t>
  </si>
  <si>
    <t>DONACIJE</t>
  </si>
  <si>
    <t>Tekuće donacije</t>
  </si>
  <si>
    <t>Suizdavaštvo časopisa Građevinar</t>
  </si>
  <si>
    <t>Sufinanciranje knjiga - unapređenje struke</t>
  </si>
  <si>
    <t>UKUPNO DONACIJE</t>
  </si>
  <si>
    <t>OSTALI RASHODI</t>
  </si>
  <si>
    <t>Kazne, penali i naknade štete</t>
  </si>
  <si>
    <t>Naknade šteta pravnim i fizičkim osobama</t>
  </si>
  <si>
    <t>Naknade šteta zaposlenicima</t>
  </si>
  <si>
    <t>Ugov.kazne, sud.troškovi i ost.nakn.štet</t>
  </si>
  <si>
    <t>Ostali nespomenuti rashodi</t>
  </si>
  <si>
    <t>Neotp.vrijed.i drugi rashodi otuđene i rashodovane dugotrajne imovine</t>
  </si>
  <si>
    <t>Otpisana potraživanja</t>
  </si>
  <si>
    <t>UKUPNO OSTALI RASHODI</t>
  </si>
  <si>
    <t>R A S H O D I   U K U P N O</t>
  </si>
  <si>
    <t>Povjerenstvo za financije:</t>
  </si>
  <si>
    <t>Branko Pejaković, dipl.ing.građ.</t>
  </si>
  <si>
    <t>Zvonimir Sever, dipl.ing.građ.</t>
  </si>
  <si>
    <t>mr.sc. Željko Štromar, dipl.ing.građ.</t>
  </si>
  <si>
    <t>UKUPNO OSTALI PRIHODI</t>
  </si>
  <si>
    <t>Naknada za službena putovanja</t>
  </si>
  <si>
    <t>Usluge tekućeg i investicvijskog održavanja</t>
  </si>
  <si>
    <t>Članarine (HZN, ECEC, ECCE, BMC)</t>
  </si>
  <si>
    <t>Rashodi - amortizacija</t>
  </si>
  <si>
    <t>HRVATSKA KOMORA INŽENJERA GRAĐEVINARSTVA</t>
  </si>
  <si>
    <t>Plaće za prekovremeni rad</t>
  </si>
  <si>
    <t>Reprezentacija - Konvencija (ugostiteljske usluge i sl.)</t>
  </si>
  <si>
    <r>
      <t xml:space="preserve">Udruge - </t>
    </r>
    <r>
      <rPr>
        <sz val="10"/>
        <rFont val="Tahoma"/>
        <family val="2"/>
      </rPr>
      <t>osnivanje</t>
    </r>
  </si>
  <si>
    <t>Usluge telefona  (OPTIKA - Iskon)</t>
  </si>
  <si>
    <t>Usluge pošte, prijevoza i telefona</t>
  </si>
  <si>
    <t>Izrada pečata , iskaznica i ploča ureda</t>
  </si>
  <si>
    <t>Naknada za norme</t>
  </si>
  <si>
    <t>Ostali nespomenuti rashodi ( baze podataka,standard usluga, e-dozvola)</t>
  </si>
  <si>
    <t>Prenesena neutrošena sredstva prihoda iz 2013.</t>
  </si>
  <si>
    <t>Javna nabava</t>
  </si>
  <si>
    <t>IIRS</t>
  </si>
  <si>
    <t>MONOGRAFIJA</t>
  </si>
  <si>
    <t>Reprezentacija izbori za PO (6 kom)</t>
  </si>
  <si>
    <t>KOLOS-statuete</t>
  </si>
  <si>
    <t>Rrazvojni forum,dodjela nagrada</t>
  </si>
  <si>
    <t xml:space="preserve"> </t>
  </si>
  <si>
    <t xml:space="preserve">Pomoć strukovnim udrugama </t>
  </si>
  <si>
    <t xml:space="preserve">Knjiga ECEC Pješački mostovi </t>
  </si>
  <si>
    <t>NORME</t>
  </si>
  <si>
    <t xml:space="preserve"> Plan 2014</t>
  </si>
  <si>
    <t xml:space="preserve">Premije obveznog osiguranja </t>
  </si>
  <si>
    <t>Andrino Petković, dipl.ing.građ.</t>
  </si>
  <si>
    <t>Georg Žeželić, dipl.ing.građ.</t>
  </si>
  <si>
    <t>% promjene</t>
  </si>
  <si>
    <t>Plan 2014.</t>
  </si>
  <si>
    <t>PRENESENA SREDSTVA IZ 2013. godine</t>
  </si>
  <si>
    <t>Ostali rashodi prema odluci Upravnog odbora</t>
  </si>
  <si>
    <t xml:space="preserve">Osnovna sredstva </t>
  </si>
  <si>
    <t>Osnovna sredstva</t>
  </si>
  <si>
    <t>Branko Pejaković, dipl.ing.građ.v.r.</t>
  </si>
  <si>
    <t>Zvonimir Sever, dipl.ing.građ.v.r.</t>
  </si>
  <si>
    <t>Andrino Petković, dipl.ing.građ.v.r.</t>
  </si>
  <si>
    <t>Georg Žeželić, dipl.ing.građ.v.r.</t>
  </si>
  <si>
    <t>mr.sc. Željko Štromar, dipl.ing.građ.v.r.</t>
  </si>
  <si>
    <t>Izvršenje 2014.</t>
  </si>
  <si>
    <t>Izvršenje 2014</t>
  </si>
  <si>
    <t>IZVRŠENJE 2014</t>
  </si>
  <si>
    <t>ostale najamnine i usluge(oglasi)</t>
  </si>
  <si>
    <t>% izvršenja</t>
  </si>
  <si>
    <t>RAZLIKA PRIHODA NAD RASHODIMA</t>
  </si>
  <si>
    <t>CROSKILL</t>
  </si>
  <si>
    <t>Usluge poplavljenim područjima</t>
  </si>
  <si>
    <t>CROSKIL</t>
  </si>
  <si>
    <t>Izvršenje   2014.</t>
  </si>
  <si>
    <t>EU info centar WEB stranice</t>
  </si>
  <si>
    <t>PLAN 2014.</t>
  </si>
  <si>
    <t>Izvještaj o izvršenju Plana prihoda i rashoda Hrvatske komore inženjera građevinarstva z  2014. godinu</t>
  </si>
  <si>
    <t>Izvještaj o izvršenju Plana prihoda i rashoda Hrvatske komore inženjera građevinarstva za 2014.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</si>
</sst>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sz val="14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name val="Arial"/>
      <family val="2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</font>
    <font>
      <i/>
      <sz val="10"/>
      <name val="Tahoma"/>
      <family val="2"/>
      <charset val="238"/>
    </font>
    <font>
      <b/>
      <sz val="10"/>
      <name val="Tahoma"/>
      <family val="2"/>
    </font>
    <font>
      <b/>
      <sz val="12"/>
      <name val="Tahoma"/>
      <family val="2"/>
      <charset val="238"/>
    </font>
    <font>
      <sz val="8"/>
      <name val="Arial"/>
      <family val="2"/>
      <charset val="238"/>
    </font>
    <font>
      <sz val="12"/>
      <name val="Tahoma"/>
      <family val="2"/>
      <charset val="238"/>
    </font>
    <font>
      <b/>
      <sz val="14"/>
      <name val="Tahoma"/>
      <family val="2"/>
    </font>
    <font>
      <sz val="14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2"/>
      <name val="Arial"/>
      <family val="2"/>
      <charset val="238"/>
    </font>
    <font>
      <sz val="12"/>
      <name val="Arial"/>
      <family val="2"/>
    </font>
    <font>
      <b/>
      <sz val="11"/>
      <name val="Tahoma"/>
      <family val="2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Tahoma"/>
      <family val="2"/>
      <charset val="238"/>
    </font>
    <font>
      <sz val="10"/>
      <color indexed="17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6">
    <xf numFmtId="0" fontId="0" fillId="0" borderId="0" xfId="0"/>
    <xf numFmtId="0" fontId="2" fillId="0" borderId="0" xfId="0" applyFont="1" applyFill="1"/>
    <xf numFmtId="4" fontId="2" fillId="0" borderId="0" xfId="0" applyNumberFormat="1" applyFont="1" applyFill="1"/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/>
    <xf numFmtId="0" fontId="4" fillId="0" borderId="1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/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Font="1" applyFill="1" applyBorder="1"/>
    <xf numFmtId="0" fontId="4" fillId="0" borderId="7" xfId="0" applyFont="1" applyFill="1" applyBorder="1"/>
    <xf numFmtId="4" fontId="4" fillId="0" borderId="8" xfId="0" applyNumberFormat="1" applyFont="1" applyFill="1" applyBorder="1" applyAlignment="1">
      <alignment horizontal="right"/>
    </xf>
    <xf numFmtId="4" fontId="4" fillId="0" borderId="9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0" fontId="3" fillId="0" borderId="5" xfId="0" applyNumberFormat="1" applyFont="1" applyFill="1" applyBorder="1" applyAlignment="1">
      <alignment horizontal="left"/>
    </xf>
    <xf numFmtId="0" fontId="3" fillId="0" borderId="11" xfId="0" applyFont="1" applyFill="1" applyBorder="1"/>
    <xf numFmtId="0" fontId="3" fillId="0" borderId="6" xfId="0" applyFont="1" applyFill="1" applyBorder="1"/>
    <xf numFmtId="0" fontId="4" fillId="0" borderId="12" xfId="0" applyFont="1" applyFill="1" applyBorder="1"/>
    <xf numFmtId="4" fontId="4" fillId="0" borderId="13" xfId="0" applyNumberFormat="1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3" fillId="0" borderId="17" xfId="0" applyFont="1" applyFill="1" applyBorder="1"/>
    <xf numFmtId="0" fontId="4" fillId="0" borderId="17" xfId="0" applyFont="1" applyFill="1" applyBorder="1"/>
    <xf numFmtId="0" fontId="3" fillId="0" borderId="7" xfId="0" applyFont="1" applyFill="1" applyBorder="1"/>
    <xf numFmtId="0" fontId="6" fillId="0" borderId="0" xfId="0" applyNumberFormat="1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0" xfId="0" applyFont="1" applyFill="1" applyBorder="1"/>
    <xf numFmtId="0" fontId="3" fillId="2" borderId="0" xfId="0" applyFont="1" applyFill="1" applyBorder="1"/>
    <xf numFmtId="0" fontId="4" fillId="2" borderId="16" xfId="0" applyNumberFormat="1" applyFont="1" applyFill="1" applyBorder="1" applyAlignment="1">
      <alignment horizontal="left"/>
    </xf>
    <xf numFmtId="0" fontId="4" fillId="2" borderId="17" xfId="0" applyFont="1" applyFill="1" applyBorder="1"/>
    <xf numFmtId="4" fontId="4" fillId="2" borderId="10" xfId="0" applyNumberFormat="1" applyFont="1" applyFill="1" applyBorder="1" applyAlignment="1">
      <alignment horizontal="right"/>
    </xf>
    <xf numFmtId="0" fontId="4" fillId="2" borderId="5" xfId="0" applyNumberFormat="1" applyFont="1" applyFill="1" applyBorder="1" applyAlignment="1">
      <alignment horizontal="left"/>
    </xf>
    <xf numFmtId="0" fontId="4" fillId="2" borderId="11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0" borderId="18" xfId="0" applyNumberFormat="1" applyFont="1" applyFill="1" applyBorder="1" applyAlignment="1">
      <alignment horizontal="left"/>
    </xf>
    <xf numFmtId="0" fontId="3" fillId="0" borderId="19" xfId="0" applyFont="1" applyFill="1" applyBorder="1"/>
    <xf numFmtId="4" fontId="3" fillId="0" borderId="13" xfId="0" applyNumberFormat="1" applyFont="1" applyFill="1" applyBorder="1" applyAlignment="1">
      <alignment horizontal="right"/>
    </xf>
    <xf numFmtId="0" fontId="3" fillId="0" borderId="14" xfId="0" applyNumberFormat="1" applyFont="1" applyFill="1" applyBorder="1" applyAlignment="1">
      <alignment horizontal="left"/>
    </xf>
    <xf numFmtId="4" fontId="3" fillId="0" borderId="8" xfId="0" applyNumberFormat="1" applyFont="1" applyFill="1" applyBorder="1" applyAlignment="1">
      <alignment horizontal="right"/>
    </xf>
    <xf numFmtId="4" fontId="4" fillId="0" borderId="20" xfId="0" applyNumberFormat="1" applyFont="1" applyFill="1" applyBorder="1" applyAlignment="1">
      <alignment horizontal="right"/>
    </xf>
    <xf numFmtId="0" fontId="4" fillId="2" borderId="6" xfId="0" applyFont="1" applyFill="1" applyBorder="1"/>
    <xf numFmtId="4" fontId="4" fillId="2" borderId="8" xfId="0" applyNumberFormat="1" applyFont="1" applyFill="1" applyBorder="1" applyAlignment="1">
      <alignment horizontal="right"/>
    </xf>
    <xf numFmtId="0" fontId="4" fillId="0" borderId="16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 horizontal="left"/>
    </xf>
    <xf numFmtId="0" fontId="4" fillId="0" borderId="22" xfId="0" applyFont="1" applyFill="1" applyBorder="1"/>
    <xf numFmtId="4" fontId="4" fillId="0" borderId="23" xfId="0" applyNumberFormat="1" applyFont="1" applyFill="1" applyBorder="1" applyAlignment="1">
      <alignment horizontal="right"/>
    </xf>
    <xf numFmtId="0" fontId="4" fillId="0" borderId="24" xfId="0" applyNumberFormat="1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4" fontId="4" fillId="0" borderId="27" xfId="0" applyNumberFormat="1" applyFont="1" applyFill="1" applyBorder="1" applyAlignment="1">
      <alignment horizontal="center" wrapText="1"/>
    </xf>
    <xf numFmtId="0" fontId="4" fillId="2" borderId="18" xfId="0" applyNumberFormat="1" applyFont="1" applyFill="1" applyBorder="1" applyAlignment="1">
      <alignment horizontal="left"/>
    </xf>
    <xf numFmtId="0" fontId="3" fillId="0" borderId="28" xfId="0" applyFont="1" applyFill="1" applyBorder="1"/>
    <xf numFmtId="0" fontId="4" fillId="0" borderId="29" xfId="0" applyNumberFormat="1" applyFont="1" applyFill="1" applyBorder="1" applyAlignment="1">
      <alignment horizontal="left"/>
    </xf>
    <xf numFmtId="0" fontId="4" fillId="0" borderId="19" xfId="0" applyFont="1" applyFill="1" applyBorder="1"/>
    <xf numFmtId="0" fontId="4" fillId="0" borderId="28" xfId="0" applyFont="1" applyFill="1" applyBorder="1"/>
    <xf numFmtId="0" fontId="4" fillId="0" borderId="11" xfId="0" applyFont="1" applyFill="1" applyBorder="1"/>
    <xf numFmtId="0" fontId="4" fillId="0" borderId="18" xfId="0" applyNumberFormat="1" applyFont="1" applyFill="1" applyBorder="1" applyAlignment="1">
      <alignment horizontal="left"/>
    </xf>
    <xf numFmtId="0" fontId="9" fillId="0" borderId="0" xfId="0" applyFont="1" applyFill="1" applyBorder="1"/>
    <xf numFmtId="0" fontId="9" fillId="0" borderId="17" xfId="0" applyFont="1" applyFill="1" applyBorder="1"/>
    <xf numFmtId="4" fontId="9" fillId="0" borderId="8" xfId="0" applyNumberFormat="1" applyFont="1" applyFill="1" applyBorder="1" applyAlignment="1">
      <alignment horizontal="right"/>
    </xf>
    <xf numFmtId="4" fontId="8" fillId="0" borderId="8" xfId="0" applyNumberFormat="1" applyFont="1" applyFill="1" applyBorder="1" applyAlignment="1">
      <alignment horizontal="right"/>
    </xf>
    <xf numFmtId="0" fontId="3" fillId="0" borderId="30" xfId="0" applyNumberFormat="1" applyFont="1" applyFill="1" applyBorder="1" applyAlignment="1">
      <alignment horizontal="left"/>
    </xf>
    <xf numFmtId="0" fontId="8" fillId="0" borderId="18" xfId="0" applyNumberFormat="1" applyFont="1" applyFill="1" applyBorder="1" applyAlignment="1">
      <alignment horizontal="left"/>
    </xf>
    <xf numFmtId="0" fontId="8" fillId="0" borderId="0" xfId="0" applyFont="1" applyFill="1" applyBorder="1"/>
    <xf numFmtId="0" fontId="4" fillId="2" borderId="4" xfId="0" applyNumberFormat="1" applyFont="1" applyFill="1" applyBorder="1" applyAlignment="1">
      <alignment horizontal="left"/>
    </xf>
    <xf numFmtId="0" fontId="4" fillId="2" borderId="0" xfId="0" applyFont="1" applyFill="1" applyBorder="1"/>
    <xf numFmtId="4" fontId="4" fillId="2" borderId="13" xfId="0" applyNumberFormat="1" applyFont="1" applyFill="1" applyBorder="1" applyAlignment="1">
      <alignment horizontal="right"/>
    </xf>
    <xf numFmtId="0" fontId="3" fillId="0" borderId="31" xfId="0" applyNumberFormat="1" applyFont="1" applyFill="1" applyBorder="1" applyAlignment="1">
      <alignment horizontal="left"/>
    </xf>
    <xf numFmtId="0" fontId="3" fillId="0" borderId="32" xfId="0" applyFont="1" applyFill="1" applyBorder="1"/>
    <xf numFmtId="4" fontId="3" fillId="0" borderId="33" xfId="0" applyNumberFormat="1" applyFont="1" applyFill="1" applyBorder="1" applyAlignment="1">
      <alignment horizontal="right"/>
    </xf>
    <xf numFmtId="0" fontId="4" fillId="0" borderId="34" xfId="0" applyNumberFormat="1" applyFont="1" applyFill="1" applyBorder="1" applyAlignment="1">
      <alignment horizontal="left"/>
    </xf>
    <xf numFmtId="0" fontId="4" fillId="0" borderId="35" xfId="0" applyFont="1" applyFill="1" applyBorder="1"/>
    <xf numFmtId="4" fontId="4" fillId="0" borderId="20" xfId="0" applyNumberFormat="1" applyFont="1" applyFill="1" applyBorder="1"/>
    <xf numFmtId="4" fontId="4" fillId="0" borderId="8" xfId="0" applyNumberFormat="1" applyFont="1" applyFill="1" applyBorder="1"/>
    <xf numFmtId="4" fontId="4" fillId="0" borderId="10" xfId="0" applyNumberFormat="1" applyFont="1" applyFill="1" applyBorder="1"/>
    <xf numFmtId="0" fontId="4" fillId="0" borderId="4" xfId="0" applyNumberFormat="1" applyFont="1" applyFill="1" applyBorder="1" applyAlignment="1">
      <alignment horizontal="right"/>
    </xf>
    <xf numFmtId="0" fontId="4" fillId="2" borderId="7" xfId="0" applyFont="1" applyFill="1" applyBorder="1"/>
    <xf numFmtId="49" fontId="4" fillId="2" borderId="0" xfId="0" applyNumberFormat="1" applyFont="1" applyFill="1" applyBorder="1" applyAlignment="1">
      <alignment horizontal="left"/>
    </xf>
    <xf numFmtId="0" fontId="11" fillId="2" borderId="0" xfId="0" applyFont="1" applyFill="1" applyBorder="1"/>
    <xf numFmtId="4" fontId="4" fillId="2" borderId="17" xfId="0" applyNumberFormat="1" applyFont="1" applyFill="1" applyBorder="1" applyAlignment="1">
      <alignment horizontal="right"/>
    </xf>
    <xf numFmtId="49" fontId="11" fillId="2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11" fillId="0" borderId="0" xfId="0" applyFont="1" applyFill="1" applyBorder="1"/>
    <xf numFmtId="4" fontId="0" fillId="0" borderId="0" xfId="0" applyNumberFormat="1"/>
    <xf numFmtId="4" fontId="0" fillId="0" borderId="20" xfId="0" applyNumberFormat="1" applyBorder="1"/>
    <xf numFmtId="4" fontId="4" fillId="0" borderId="8" xfId="1" applyNumberFormat="1" applyFont="1" applyFill="1" applyBorder="1"/>
    <xf numFmtId="4" fontId="4" fillId="0" borderId="13" xfId="1" applyNumberFormat="1" applyFont="1" applyFill="1" applyBorder="1"/>
    <xf numFmtId="4" fontId="8" fillId="0" borderId="8" xfId="1" applyNumberFormat="1" applyFont="1" applyFill="1" applyBorder="1"/>
    <xf numFmtId="4" fontId="3" fillId="0" borderId="8" xfId="1" applyNumberFormat="1" applyFont="1" applyFill="1" applyBorder="1"/>
    <xf numFmtId="4" fontId="10" fillId="0" borderId="8" xfId="1" applyNumberFormat="1" applyFont="1" applyFill="1" applyBorder="1"/>
    <xf numFmtId="4" fontId="8" fillId="2" borderId="8" xfId="1" applyNumberFormat="1" applyFont="1" applyFill="1" applyBorder="1"/>
    <xf numFmtId="0" fontId="4" fillId="0" borderId="36" xfId="0" applyFont="1" applyFill="1" applyBorder="1"/>
    <xf numFmtId="4" fontId="4" fillId="0" borderId="37" xfId="0" applyNumberFormat="1" applyFont="1" applyFill="1" applyBorder="1" applyAlignment="1">
      <alignment horizontal="right"/>
    </xf>
    <xf numFmtId="4" fontId="3" fillId="0" borderId="38" xfId="0" applyNumberFormat="1" applyFont="1" applyFill="1" applyBorder="1" applyAlignment="1">
      <alignment horizontal="right"/>
    </xf>
    <xf numFmtId="0" fontId="3" fillId="0" borderId="25" xfId="0" applyFont="1" applyFill="1" applyBorder="1"/>
    <xf numFmtId="0" fontId="3" fillId="0" borderId="0" xfId="0" applyFont="1" applyFill="1"/>
    <xf numFmtId="0" fontId="4" fillId="0" borderId="3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3" fillId="0" borderId="40" xfId="0" applyFont="1" applyFill="1" applyBorder="1"/>
    <xf numFmtId="0" fontId="3" fillId="0" borderId="40" xfId="0" applyFont="1" applyFill="1" applyBorder="1"/>
    <xf numFmtId="0" fontId="11" fillId="0" borderId="4" xfId="0" applyFont="1" applyFill="1" applyBorder="1" applyAlignment="1">
      <alignment horizontal="left"/>
    </xf>
    <xf numFmtId="0" fontId="11" fillId="0" borderId="41" xfId="0" applyFont="1" applyFill="1" applyBorder="1" applyAlignment="1">
      <alignment horizontal="left"/>
    </xf>
    <xf numFmtId="0" fontId="11" fillId="0" borderId="25" xfId="0" applyFont="1" applyFill="1" applyBorder="1"/>
    <xf numFmtId="0" fontId="13" fillId="0" borderId="25" xfId="0" applyFont="1" applyFill="1" applyBorder="1"/>
    <xf numFmtId="0" fontId="13" fillId="0" borderId="26" xfId="0" applyFont="1" applyFill="1" applyBorder="1"/>
    <xf numFmtId="0" fontId="3" fillId="0" borderId="26" xfId="0" applyFont="1" applyFill="1" applyBorder="1"/>
    <xf numFmtId="0" fontId="11" fillId="0" borderId="42" xfId="0" applyNumberFormat="1" applyFont="1" applyFill="1" applyBorder="1" applyAlignment="1">
      <alignment horizontal="left"/>
    </xf>
    <xf numFmtId="0" fontId="11" fillId="0" borderId="43" xfId="0" applyFont="1" applyFill="1" applyBorder="1"/>
    <xf numFmtId="0" fontId="11" fillId="0" borderId="28" xfId="0" applyFont="1" applyFill="1" applyBorder="1"/>
    <xf numFmtId="0" fontId="11" fillId="0" borderId="5" xfId="0" applyNumberFormat="1" applyFont="1" applyFill="1" applyBorder="1" applyAlignment="1">
      <alignment horizontal="left"/>
    </xf>
    <xf numFmtId="0" fontId="11" fillId="0" borderId="6" xfId="0" applyFont="1" applyFill="1" applyBorder="1"/>
    <xf numFmtId="4" fontId="4" fillId="0" borderId="28" xfId="0" applyNumberFormat="1" applyFont="1" applyFill="1" applyBorder="1"/>
    <xf numFmtId="4" fontId="4" fillId="0" borderId="40" xfId="0" applyNumberFormat="1" applyFont="1" applyFill="1" applyBorder="1"/>
    <xf numFmtId="4" fontId="4" fillId="0" borderId="0" xfId="0" applyNumberFormat="1" applyFont="1" applyFill="1" applyBorder="1"/>
    <xf numFmtId="0" fontId="11" fillId="3" borderId="44" xfId="0" applyNumberFormat="1" applyFont="1" applyFill="1" applyBorder="1" applyAlignment="1">
      <alignment horizontal="left"/>
    </xf>
    <xf numFmtId="0" fontId="11" fillId="3" borderId="45" xfId="0" applyFont="1" applyFill="1" applyBorder="1"/>
    <xf numFmtId="4" fontId="11" fillId="3" borderId="46" xfId="0" applyNumberFormat="1" applyFont="1" applyFill="1" applyBorder="1"/>
    <xf numFmtId="4" fontId="4" fillId="3" borderId="47" xfId="0" applyNumberFormat="1" applyFont="1" applyFill="1" applyBorder="1"/>
    <xf numFmtId="4" fontId="4" fillId="3" borderId="48" xfId="0" applyNumberFormat="1" applyFont="1" applyFill="1" applyBorder="1"/>
    <xf numFmtId="0" fontId="4" fillId="0" borderId="0" xfId="0" applyFont="1" applyFill="1"/>
    <xf numFmtId="0" fontId="11" fillId="0" borderId="49" xfId="0" applyNumberFormat="1" applyFont="1" applyFill="1" applyBorder="1" applyAlignment="1">
      <alignment horizontal="left"/>
    </xf>
    <xf numFmtId="0" fontId="11" fillId="0" borderId="12" xfId="0" applyFont="1" applyFill="1" applyBorder="1"/>
    <xf numFmtId="4" fontId="11" fillId="0" borderId="50" xfId="0" applyNumberFormat="1" applyFont="1" applyFill="1" applyBorder="1"/>
    <xf numFmtId="4" fontId="4" fillId="0" borderId="50" xfId="0" applyNumberFormat="1" applyFont="1" applyFill="1" applyBorder="1"/>
    <xf numFmtId="4" fontId="4" fillId="0" borderId="12" xfId="0" applyNumberFormat="1" applyFont="1" applyFill="1" applyBorder="1"/>
    <xf numFmtId="0" fontId="11" fillId="0" borderId="51" xfId="0" applyNumberFormat="1" applyFont="1" applyFill="1" applyBorder="1" applyAlignment="1">
      <alignment horizontal="left"/>
    </xf>
    <xf numFmtId="0" fontId="11" fillId="0" borderId="52" xfId="0" applyFont="1" applyFill="1" applyBorder="1"/>
    <xf numFmtId="4" fontId="11" fillId="0" borderId="40" xfId="0" applyNumberFormat="1" applyFont="1" applyFill="1" applyBorder="1"/>
    <xf numFmtId="0" fontId="11" fillId="0" borderId="7" xfId="0" applyFont="1" applyFill="1" applyBorder="1"/>
    <xf numFmtId="4" fontId="4" fillId="3" borderId="0" xfId="0" applyNumberFormat="1" applyFont="1" applyFill="1" applyBorder="1"/>
    <xf numFmtId="0" fontId="11" fillId="0" borderId="16" xfId="0" applyNumberFormat="1" applyFont="1" applyFill="1" applyBorder="1" applyAlignment="1">
      <alignment horizontal="left"/>
    </xf>
    <xf numFmtId="0" fontId="11" fillId="0" borderId="17" xfId="0" applyFont="1" applyFill="1" applyBorder="1"/>
    <xf numFmtId="4" fontId="11" fillId="0" borderId="28" xfId="0" applyNumberFormat="1" applyFont="1" applyFill="1" applyBorder="1"/>
    <xf numFmtId="4" fontId="4" fillId="0" borderId="17" xfId="0" applyNumberFormat="1" applyFont="1" applyFill="1" applyBorder="1"/>
    <xf numFmtId="0" fontId="11" fillId="3" borderId="53" xfId="0" applyFont="1" applyFill="1" applyBorder="1"/>
    <xf numFmtId="0" fontId="11" fillId="3" borderId="1" xfId="0" applyNumberFormat="1" applyFont="1" applyFill="1" applyBorder="1" applyAlignment="1">
      <alignment horizontal="left"/>
    </xf>
    <xf numFmtId="0" fontId="11" fillId="3" borderId="39" xfId="0" applyFont="1" applyFill="1" applyBorder="1"/>
    <xf numFmtId="0" fontId="11" fillId="3" borderId="54" xfId="0" applyFont="1" applyFill="1" applyBorder="1"/>
    <xf numFmtId="0" fontId="11" fillId="3" borderId="2" xfId="0" applyFont="1" applyFill="1" applyBorder="1"/>
    <xf numFmtId="4" fontId="11" fillId="3" borderId="39" xfId="0" applyNumberFormat="1" applyFont="1" applyFill="1" applyBorder="1"/>
    <xf numFmtId="4" fontId="6" fillId="3" borderId="3" xfId="0" applyNumberFormat="1" applyFont="1" applyFill="1" applyBorder="1"/>
    <xf numFmtId="4" fontId="6" fillId="3" borderId="0" xfId="0" applyNumberFormat="1" applyFont="1" applyFill="1" applyBorder="1"/>
    <xf numFmtId="0" fontId="6" fillId="0" borderId="0" xfId="0" applyFont="1" applyFill="1"/>
    <xf numFmtId="4" fontId="11" fillId="0" borderId="25" xfId="0" applyNumberFormat="1" applyFont="1" applyFill="1" applyBorder="1"/>
    <xf numFmtId="0" fontId="11" fillId="0" borderId="4" xfId="0" applyNumberFormat="1" applyFont="1" applyFill="1" applyBorder="1" applyAlignment="1">
      <alignment horizontal="left"/>
    </xf>
    <xf numFmtId="0" fontId="11" fillId="0" borderId="40" xfId="0" applyFont="1" applyFill="1" applyBorder="1"/>
    <xf numFmtId="0" fontId="6" fillId="0" borderId="40" xfId="0" applyFont="1" applyFill="1" applyBorder="1"/>
    <xf numFmtId="0" fontId="11" fillId="2" borderId="4" xfId="0" applyFont="1" applyFill="1" applyBorder="1" applyAlignment="1">
      <alignment horizontal="left"/>
    </xf>
    <xf numFmtId="0" fontId="13" fillId="2" borderId="0" xfId="0" applyFont="1" applyFill="1" applyBorder="1"/>
    <xf numFmtId="0" fontId="13" fillId="2" borderId="40" xfId="0" applyFont="1" applyFill="1" applyBorder="1"/>
    <xf numFmtId="0" fontId="3" fillId="2" borderId="40" xfId="0" applyFont="1" applyFill="1" applyBorder="1"/>
    <xf numFmtId="0" fontId="11" fillId="2" borderId="16" xfId="0" applyFont="1" applyFill="1" applyBorder="1" applyAlignment="1">
      <alignment horizontal="left"/>
    </xf>
    <xf numFmtId="0" fontId="11" fillId="2" borderId="17" xfId="0" applyFont="1" applyFill="1" applyBorder="1"/>
    <xf numFmtId="0" fontId="13" fillId="2" borderId="17" xfId="0" applyFont="1" applyFill="1" applyBorder="1"/>
    <xf numFmtId="0" fontId="13" fillId="2" borderId="28" xfId="0" applyFont="1" applyFill="1" applyBorder="1"/>
    <xf numFmtId="0" fontId="3" fillId="2" borderId="28" xfId="0" applyFont="1" applyFill="1" applyBorder="1"/>
    <xf numFmtId="0" fontId="3" fillId="2" borderId="17" xfId="0" applyFont="1" applyFill="1" applyBorder="1"/>
    <xf numFmtId="0" fontId="11" fillId="2" borderId="5" xfId="0" applyNumberFormat="1" applyFont="1" applyFill="1" applyBorder="1" applyAlignment="1">
      <alignment horizontal="left"/>
    </xf>
    <xf numFmtId="0" fontId="11" fillId="2" borderId="7" xfId="0" applyFont="1" applyFill="1" applyBorder="1"/>
    <xf numFmtId="0" fontId="11" fillId="2" borderId="28" xfId="0" applyFont="1" applyFill="1" applyBorder="1"/>
    <xf numFmtId="0" fontId="4" fillId="2" borderId="40" xfId="0" applyFont="1" applyFill="1" applyBorder="1"/>
    <xf numFmtId="0" fontId="11" fillId="2" borderId="11" xfId="0" applyFont="1" applyFill="1" applyBorder="1"/>
    <xf numFmtId="0" fontId="13" fillId="2" borderId="6" xfId="0" applyFont="1" applyFill="1" applyBorder="1"/>
    <xf numFmtId="4" fontId="4" fillId="2" borderId="40" xfId="0" applyNumberFormat="1" applyFont="1" applyFill="1" applyBorder="1" applyAlignment="1">
      <alignment horizontal="right"/>
    </xf>
    <xf numFmtId="4" fontId="4" fillId="2" borderId="0" xfId="0" applyNumberFormat="1" applyFont="1" applyFill="1" applyBorder="1" applyAlignment="1">
      <alignment horizontal="right"/>
    </xf>
    <xf numFmtId="0" fontId="11" fillId="2" borderId="6" xfId="0" applyFont="1" applyFill="1" applyBorder="1"/>
    <xf numFmtId="0" fontId="11" fillId="4" borderId="44" xfId="0" applyNumberFormat="1" applyFont="1" applyFill="1" applyBorder="1" applyAlignment="1">
      <alignment horizontal="left"/>
    </xf>
    <xf numFmtId="0" fontId="11" fillId="4" borderId="53" xfId="0" applyFont="1" applyFill="1" applyBorder="1"/>
    <xf numFmtId="0" fontId="11" fillId="4" borderId="45" xfId="0" applyFont="1" applyFill="1" applyBorder="1"/>
    <xf numFmtId="4" fontId="11" fillId="4" borderId="46" xfId="0" applyNumberFormat="1" applyFont="1" applyFill="1" applyBorder="1"/>
    <xf numFmtId="4" fontId="4" fillId="4" borderId="47" xfId="0" applyNumberFormat="1" applyFont="1" applyFill="1" applyBorder="1"/>
    <xf numFmtId="4" fontId="4" fillId="4" borderId="0" xfId="0" applyNumberFormat="1" applyFont="1" applyFill="1" applyBorder="1"/>
    <xf numFmtId="4" fontId="11" fillId="0" borderId="50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11" fillId="2" borderId="28" xfId="0" applyNumberFormat="1" applyFont="1" applyFill="1" applyBorder="1" applyAlignment="1">
      <alignment horizontal="right"/>
    </xf>
    <xf numFmtId="0" fontId="11" fillId="2" borderId="18" xfId="0" applyNumberFormat="1" applyFont="1" applyFill="1" applyBorder="1" applyAlignment="1">
      <alignment horizontal="left"/>
    </xf>
    <xf numFmtId="4" fontId="11" fillId="0" borderId="15" xfId="0" applyNumberFormat="1" applyFont="1" applyFill="1" applyBorder="1" applyAlignment="1">
      <alignment horizontal="right"/>
    </xf>
    <xf numFmtId="4" fontId="4" fillId="0" borderId="7" xfId="0" applyNumberFormat="1" applyFont="1" applyFill="1" applyBorder="1" applyAlignment="1">
      <alignment horizontal="right"/>
    </xf>
    <xf numFmtId="4" fontId="11" fillId="0" borderId="7" xfId="0" applyNumberFormat="1" applyFont="1" applyFill="1" applyBorder="1" applyAlignment="1">
      <alignment horizontal="right"/>
    </xf>
    <xf numFmtId="0" fontId="13" fillId="2" borderId="5" xfId="0" applyNumberFormat="1" applyFont="1" applyFill="1" applyBorder="1" applyAlignment="1">
      <alignment horizontal="left"/>
    </xf>
    <xf numFmtId="4" fontId="13" fillId="0" borderId="15" xfId="0" applyNumberFormat="1" applyFont="1" applyFill="1" applyBorder="1" applyAlignment="1">
      <alignment horizontal="right"/>
    </xf>
    <xf numFmtId="4" fontId="3" fillId="0" borderId="4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13" fillId="0" borderId="16" xfId="0" applyNumberFormat="1" applyFont="1" applyFill="1" applyBorder="1" applyAlignment="1">
      <alignment horizontal="left"/>
    </xf>
    <xf numFmtId="0" fontId="13" fillId="0" borderId="11" xfId="0" applyFont="1" applyFill="1" applyBorder="1"/>
    <xf numFmtId="0" fontId="13" fillId="0" borderId="17" xfId="0" applyFont="1" applyFill="1" applyBorder="1"/>
    <xf numFmtId="0" fontId="13" fillId="0" borderId="19" xfId="0" applyFont="1" applyFill="1" applyBorder="1"/>
    <xf numFmtId="4" fontId="13" fillId="0" borderId="29" xfId="0" applyNumberFormat="1" applyFont="1" applyFill="1" applyBorder="1" applyAlignment="1">
      <alignment horizontal="right"/>
    </xf>
    <xf numFmtId="0" fontId="13" fillId="0" borderId="5" xfId="0" applyNumberFormat="1" applyFont="1" applyFill="1" applyBorder="1" applyAlignment="1">
      <alignment horizontal="left"/>
    </xf>
    <xf numFmtId="0" fontId="13" fillId="0" borderId="6" xfId="0" applyFont="1" applyFill="1" applyBorder="1"/>
    <xf numFmtId="4" fontId="10" fillId="0" borderId="4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/>
    <xf numFmtId="0" fontId="11" fillId="2" borderId="19" xfId="0" applyFont="1" applyFill="1" applyBorder="1"/>
    <xf numFmtId="4" fontId="11" fillId="0" borderId="28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0" fontId="13" fillId="0" borderId="18" xfId="0" applyNumberFormat="1" applyFont="1" applyFill="1" applyBorder="1" applyAlignment="1">
      <alignment horizontal="left"/>
    </xf>
    <xf numFmtId="4" fontId="8" fillId="0" borderId="4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4" fillId="4" borderId="40" xfId="0" applyNumberFormat="1" applyFont="1" applyFill="1" applyBorder="1"/>
    <xf numFmtId="0" fontId="11" fillId="0" borderId="25" xfId="0" applyNumberFormat="1" applyFont="1" applyFill="1" applyBorder="1" applyAlignment="1">
      <alignment horizontal="left"/>
    </xf>
    <xf numFmtId="0" fontId="11" fillId="0" borderId="24" xfId="0" applyNumberFormat="1" applyFont="1" applyFill="1" applyBorder="1" applyAlignment="1">
      <alignment horizontal="left"/>
    </xf>
    <xf numFmtId="4" fontId="11" fillId="0" borderId="26" xfId="0" applyNumberFormat="1" applyFont="1" applyFill="1" applyBorder="1"/>
    <xf numFmtId="4" fontId="4" fillId="0" borderId="26" xfId="0" applyNumberFormat="1" applyFont="1" applyFill="1" applyBorder="1"/>
    <xf numFmtId="4" fontId="4" fillId="0" borderId="25" xfId="0" applyNumberFormat="1" applyFont="1" applyFill="1" applyBorder="1"/>
    <xf numFmtId="0" fontId="11" fillId="2" borderId="1" xfId="0" applyNumberFormat="1" applyFont="1" applyFill="1" applyBorder="1" applyAlignment="1">
      <alignment horizontal="left"/>
    </xf>
    <xf numFmtId="0" fontId="11" fillId="2" borderId="2" xfId="0" applyFont="1" applyFill="1" applyBorder="1"/>
    <xf numFmtId="4" fontId="11" fillId="2" borderId="3" xfId="0" applyNumberFormat="1" applyFont="1" applyFill="1" applyBorder="1" applyAlignment="1">
      <alignment horizontal="center"/>
    </xf>
    <xf numFmtId="4" fontId="4" fillId="2" borderId="3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right"/>
    </xf>
    <xf numFmtId="4" fontId="11" fillId="4" borderId="46" xfId="0" applyNumberFormat="1" applyFont="1" applyFill="1" applyBorder="1" applyAlignment="1">
      <alignment horizontal="right"/>
    </xf>
    <xf numFmtId="4" fontId="4" fillId="4" borderId="40" xfId="0" applyNumberFormat="1" applyFont="1" applyFill="1" applyBorder="1" applyAlignment="1">
      <alignment horizontal="right"/>
    </xf>
    <xf numFmtId="4" fontId="4" fillId="4" borderId="0" xfId="0" applyNumberFormat="1" applyFont="1" applyFill="1" applyBorder="1" applyAlignment="1">
      <alignment horizontal="right"/>
    </xf>
    <xf numFmtId="0" fontId="11" fillId="2" borderId="15" xfId="0" applyNumberFormat="1" applyFont="1" applyFill="1" applyBorder="1" applyAlignment="1">
      <alignment horizontal="left"/>
    </xf>
    <xf numFmtId="0" fontId="11" fillId="0" borderId="55" xfId="0" applyNumberFormat="1" applyFont="1" applyFill="1" applyBorder="1" applyAlignment="1">
      <alignment horizontal="left"/>
    </xf>
    <xf numFmtId="4" fontId="11" fillId="0" borderId="40" xfId="0" applyNumberFormat="1" applyFont="1" applyFill="1" applyBorder="1" applyAlignment="1">
      <alignment horizontal="right"/>
    </xf>
    <xf numFmtId="0" fontId="11" fillId="4" borderId="1" xfId="0" applyNumberFormat="1" applyFont="1" applyFill="1" applyBorder="1" applyAlignment="1">
      <alignment horizontal="left"/>
    </xf>
    <xf numFmtId="0" fontId="11" fillId="4" borderId="39" xfId="0" applyFont="1" applyFill="1" applyBorder="1"/>
    <xf numFmtId="0" fontId="11" fillId="4" borderId="54" xfId="0" applyFont="1" applyFill="1" applyBorder="1"/>
    <xf numFmtId="0" fontId="11" fillId="4" borderId="2" xfId="0" applyFont="1" applyFill="1" applyBorder="1"/>
    <xf numFmtId="4" fontId="11" fillId="4" borderId="39" xfId="0" applyNumberFormat="1" applyFont="1" applyFill="1" applyBorder="1"/>
    <xf numFmtId="4" fontId="6" fillId="4" borderId="40" xfId="0" applyNumberFormat="1" applyFont="1" applyFill="1" applyBorder="1"/>
    <xf numFmtId="4" fontId="6" fillId="4" borderId="0" xfId="0" applyNumberFormat="1" applyFont="1" applyFill="1" applyBorder="1"/>
    <xf numFmtId="0" fontId="14" fillId="0" borderId="0" xfId="0" applyFont="1" applyFill="1" applyBorder="1"/>
    <xf numFmtId="0" fontId="15" fillId="0" borderId="0" xfId="0" applyFont="1" applyFill="1"/>
    <xf numFmtId="0" fontId="15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4" fontId="4" fillId="4" borderId="56" xfId="0" applyNumberFormat="1" applyFont="1" applyFill="1" applyBorder="1"/>
    <xf numFmtId="4" fontId="4" fillId="0" borderId="17" xfId="0" applyNumberFormat="1" applyFont="1" applyFill="1" applyBorder="1" applyAlignment="1">
      <alignment horizontal="right"/>
    </xf>
    <xf numFmtId="0" fontId="11" fillId="0" borderId="0" xfId="0" applyFont="1" applyFill="1"/>
    <xf numFmtId="4" fontId="11" fillId="0" borderId="0" xfId="0" applyNumberFormat="1" applyFont="1" applyFill="1"/>
    <xf numFmtId="4" fontId="18" fillId="0" borderId="0" xfId="0" applyNumberFormat="1" applyFont="1"/>
    <xf numFmtId="4" fontId="18" fillId="0" borderId="25" xfId="0" applyNumberFormat="1" applyFont="1" applyBorder="1"/>
    <xf numFmtId="4" fontId="18" fillId="0" borderId="0" xfId="0" applyNumberFormat="1" applyFont="1" applyBorder="1"/>
    <xf numFmtId="0" fontId="16" fillId="0" borderId="0" xfId="0" applyFont="1" applyFill="1" applyBorder="1"/>
    <xf numFmtId="0" fontId="19" fillId="0" borderId="0" xfId="0" applyFont="1"/>
    <xf numFmtId="0" fontId="3" fillId="0" borderId="2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>
      <alignment horizontal="left"/>
    </xf>
    <xf numFmtId="0" fontId="8" fillId="0" borderId="6" xfId="0" applyFont="1" applyFill="1" applyBorder="1"/>
    <xf numFmtId="0" fontId="8" fillId="0" borderId="7" xfId="0" applyFont="1" applyFill="1" applyBorder="1"/>
    <xf numFmtId="4" fontId="6" fillId="0" borderId="0" xfId="0" applyNumberFormat="1" applyFont="1" applyFill="1" applyBorder="1" applyAlignment="1">
      <alignment horizontal="right"/>
    </xf>
    <xf numFmtId="0" fontId="3" fillId="0" borderId="57" xfId="0" applyNumberFormat="1" applyFont="1" applyFill="1" applyBorder="1" applyAlignment="1">
      <alignment horizontal="left"/>
    </xf>
    <xf numFmtId="0" fontId="3" fillId="0" borderId="58" xfId="0" applyFont="1" applyFill="1" applyBorder="1"/>
    <xf numFmtId="0" fontId="3" fillId="0" borderId="59" xfId="0" applyFont="1" applyFill="1" applyBorder="1"/>
    <xf numFmtId="0" fontId="3" fillId="0" borderId="60" xfId="0" applyFont="1" applyFill="1" applyBorder="1"/>
    <xf numFmtId="4" fontId="3" fillId="0" borderId="61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17" fillId="0" borderId="0" xfId="0" applyFont="1" applyFill="1" applyBorder="1"/>
    <xf numFmtId="4" fontId="4" fillId="0" borderId="0" xfId="1" applyNumberFormat="1" applyFont="1" applyFill="1" applyBorder="1"/>
    <xf numFmtId="0" fontId="0" fillId="0" borderId="0" xfId="0" applyFill="1"/>
    <xf numFmtId="0" fontId="4" fillId="0" borderId="21" xfId="0" applyNumberFormat="1" applyFont="1" applyFill="1" applyBorder="1" applyAlignment="1">
      <alignment horizontal="right"/>
    </xf>
    <xf numFmtId="4" fontId="16" fillId="0" borderId="29" xfId="0" applyNumberFormat="1" applyFont="1" applyFill="1" applyBorder="1"/>
    <xf numFmtId="4" fontId="16" fillId="0" borderId="15" xfId="0" applyNumberFormat="1" applyFont="1" applyFill="1" applyBorder="1"/>
    <xf numFmtId="0" fontId="16" fillId="0" borderId="5" xfId="0" applyNumberFormat="1" applyFont="1" applyFill="1" applyBorder="1" applyAlignment="1">
      <alignment horizontal="left"/>
    </xf>
    <xf numFmtId="0" fontId="16" fillId="0" borderId="6" xfId="0" applyFont="1" applyFill="1" applyBorder="1"/>
    <xf numFmtId="4" fontId="8" fillId="0" borderId="7" xfId="0" applyNumberFormat="1" applyFont="1" applyFill="1" applyBorder="1"/>
    <xf numFmtId="4" fontId="8" fillId="0" borderId="6" xfId="0" applyNumberFormat="1" applyFont="1" applyFill="1" applyBorder="1"/>
    <xf numFmtId="4" fontId="8" fillId="0" borderId="7" xfId="0" applyNumberFormat="1" applyFont="1" applyFill="1" applyBorder="1" applyAlignment="1">
      <alignment horizontal="right"/>
    </xf>
    <xf numFmtId="4" fontId="8" fillId="0" borderId="40" xfId="0" applyNumberFormat="1" applyFont="1" applyFill="1" applyBorder="1"/>
    <xf numFmtId="4" fontId="8" fillId="0" borderId="0" xfId="0" applyNumberFormat="1" applyFont="1" applyFill="1" applyBorder="1"/>
    <xf numFmtId="0" fontId="11" fillId="0" borderId="1" xfId="0" applyNumberFormat="1" applyFont="1" applyFill="1" applyBorder="1" applyAlignment="1">
      <alignment horizontal="left"/>
    </xf>
    <xf numFmtId="0" fontId="11" fillId="0" borderId="2" xfId="0" applyFont="1" applyFill="1" applyBorder="1"/>
    <xf numFmtId="0" fontId="11" fillId="0" borderId="3" xfId="0" applyFont="1" applyFill="1" applyBorder="1"/>
    <xf numFmtId="4" fontId="11" fillId="0" borderId="3" xfId="0" applyNumberFormat="1" applyFont="1" applyFill="1" applyBorder="1"/>
    <xf numFmtId="0" fontId="11" fillId="0" borderId="22" xfId="0" applyFont="1" applyFill="1" applyBorder="1"/>
    <xf numFmtId="0" fontId="16" fillId="2" borderId="18" xfId="0" applyNumberFormat="1" applyFont="1" applyFill="1" applyBorder="1" applyAlignment="1">
      <alignment horizontal="left"/>
    </xf>
    <xf numFmtId="0" fontId="16" fillId="2" borderId="17" xfId="0" applyFont="1" applyFill="1" applyBorder="1"/>
    <xf numFmtId="4" fontId="16" fillId="2" borderId="29" xfId="0" applyNumberFormat="1" applyFont="1" applyFill="1" applyBorder="1" applyAlignment="1">
      <alignment horizontal="right"/>
    </xf>
    <xf numFmtId="0" fontId="16" fillId="2" borderId="5" xfId="0" applyNumberFormat="1" applyFont="1" applyFill="1" applyBorder="1" applyAlignment="1">
      <alignment horizontal="left"/>
    </xf>
    <xf numFmtId="0" fontId="16" fillId="2" borderId="6" xfId="0" applyFont="1" applyFill="1" applyBorder="1"/>
    <xf numFmtId="4" fontId="16" fillId="2" borderId="15" xfId="0" applyNumberFormat="1" applyFont="1" applyFill="1" applyBorder="1" applyAlignment="1">
      <alignment horizontal="right"/>
    </xf>
    <xf numFmtId="4" fontId="8" fillId="2" borderId="40" xfId="0" applyNumberFormat="1" applyFont="1" applyFill="1" applyBorder="1" applyAlignment="1">
      <alignment horizontal="right"/>
    </xf>
    <xf numFmtId="4" fontId="8" fillId="2" borderId="0" xfId="0" applyNumberFormat="1" applyFont="1" applyFill="1" applyBorder="1" applyAlignment="1">
      <alignment horizontal="right"/>
    </xf>
    <xf numFmtId="0" fontId="16" fillId="2" borderId="11" xfId="0" applyFont="1" applyFill="1" applyBorder="1"/>
    <xf numFmtId="0" fontId="13" fillId="0" borderId="51" xfId="0" applyNumberFormat="1" applyFont="1" applyFill="1" applyBorder="1" applyAlignment="1">
      <alignment horizontal="left"/>
    </xf>
    <xf numFmtId="0" fontId="13" fillId="0" borderId="62" xfId="0" applyFont="1" applyFill="1" applyBorder="1"/>
    <xf numFmtId="0" fontId="13" fillId="0" borderId="32" xfId="0" applyFont="1" applyFill="1" applyBorder="1"/>
    <xf numFmtId="4" fontId="13" fillId="0" borderId="63" xfId="0" applyNumberFormat="1" applyFont="1" applyFill="1" applyBorder="1" applyAlignment="1">
      <alignment horizontal="right"/>
    </xf>
    <xf numFmtId="0" fontId="10" fillId="0" borderId="17" xfId="0" applyFont="1" applyFill="1" applyBorder="1"/>
    <xf numFmtId="0" fontId="15" fillId="0" borderId="0" xfId="0" applyFont="1" applyFill="1" applyBorder="1"/>
    <xf numFmtId="0" fontId="21" fillId="0" borderId="0" xfId="0" applyFont="1"/>
    <xf numFmtId="0" fontId="22" fillId="0" borderId="0" xfId="0" applyFont="1"/>
    <xf numFmtId="0" fontId="13" fillId="0" borderId="15" xfId="0" applyNumberFormat="1" applyFont="1" applyFill="1" applyBorder="1" applyAlignment="1">
      <alignment horizontal="left"/>
    </xf>
    <xf numFmtId="0" fontId="16" fillId="0" borderId="18" xfId="0" applyNumberFormat="1" applyFont="1" applyFill="1" applyBorder="1" applyAlignment="1">
      <alignment horizontal="left"/>
    </xf>
    <xf numFmtId="4" fontId="16" fillId="0" borderId="64" xfId="0" applyNumberFormat="1" applyFont="1" applyFill="1" applyBorder="1"/>
    <xf numFmtId="4" fontId="16" fillId="0" borderId="7" xfId="0" applyNumberFormat="1" applyFont="1" applyFill="1" applyBorder="1"/>
    <xf numFmtId="0" fontId="16" fillId="0" borderId="7" xfId="0" applyFont="1" applyFill="1" applyBorder="1"/>
    <xf numFmtId="0" fontId="13" fillId="0" borderId="25" xfId="0" applyNumberFormat="1" applyFont="1" applyFill="1" applyBorder="1" applyAlignment="1">
      <alignment horizontal="left"/>
    </xf>
    <xf numFmtId="4" fontId="13" fillId="0" borderId="25" xfId="0" applyNumberFormat="1" applyFont="1" applyFill="1" applyBorder="1" applyAlignment="1">
      <alignment horizontal="right"/>
    </xf>
    <xf numFmtId="4" fontId="8" fillId="0" borderId="15" xfId="1" applyNumberFormat="1" applyFont="1" applyFill="1" applyBorder="1"/>
    <xf numFmtId="4" fontId="5" fillId="0" borderId="65" xfId="0" applyNumberFormat="1" applyFont="1" applyBorder="1" applyAlignment="1">
      <alignment horizontal="center" wrapText="1"/>
    </xf>
    <xf numFmtId="4" fontId="8" fillId="0" borderId="15" xfId="0" applyNumberFormat="1" applyFont="1" applyFill="1" applyBorder="1" applyAlignment="1">
      <alignment horizontal="right"/>
    </xf>
    <xf numFmtId="4" fontId="16" fillId="0" borderId="6" xfId="0" applyNumberFormat="1" applyFont="1" applyFill="1" applyBorder="1"/>
    <xf numFmtId="0" fontId="8" fillId="0" borderId="17" xfId="0" applyFont="1" applyFill="1" applyBorder="1"/>
    <xf numFmtId="0" fontId="3" fillId="0" borderId="51" xfId="0" applyNumberFormat="1" applyFont="1" applyFill="1" applyBorder="1" applyAlignment="1">
      <alignment horizontal="left"/>
    </xf>
    <xf numFmtId="0" fontId="3" fillId="0" borderId="52" xfId="0" applyFont="1" applyFill="1" applyBorder="1"/>
    <xf numFmtId="0" fontId="0" fillId="0" borderId="0" xfId="0" applyBorder="1"/>
    <xf numFmtId="0" fontId="16" fillId="2" borderId="51" xfId="0" applyNumberFormat="1" applyFont="1" applyFill="1" applyBorder="1" applyAlignment="1">
      <alignment horizontal="left"/>
    </xf>
    <xf numFmtId="0" fontId="16" fillId="2" borderId="62" xfId="0" applyFont="1" applyFill="1" applyBorder="1"/>
    <xf numFmtId="0" fontId="16" fillId="2" borderId="32" xfId="0" applyFont="1" applyFill="1" applyBorder="1"/>
    <xf numFmtId="4" fontId="16" fillId="2" borderId="63" xfId="0" applyNumberFormat="1" applyFont="1" applyFill="1" applyBorder="1" applyAlignment="1">
      <alignment horizontal="right"/>
    </xf>
    <xf numFmtId="4" fontId="25" fillId="0" borderId="8" xfId="0" applyNumberFormat="1" applyFont="1" applyFill="1" applyBorder="1" applyAlignment="1">
      <alignment horizontal="right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/>
    <xf numFmtId="4" fontId="4" fillId="0" borderId="66" xfId="1" applyNumberFormat="1" applyFont="1" applyFill="1" applyBorder="1"/>
    <xf numFmtId="4" fontId="4" fillId="2" borderId="66" xfId="0" applyNumberFormat="1" applyFont="1" applyFill="1" applyBorder="1" applyAlignment="1">
      <alignment horizontal="right"/>
    </xf>
    <xf numFmtId="0" fontId="4" fillId="2" borderId="19" xfId="0" applyFont="1" applyFill="1" applyBorder="1"/>
    <xf numFmtId="0" fontId="4" fillId="2" borderId="67" xfId="0" applyFont="1" applyFill="1" applyBorder="1"/>
    <xf numFmtId="0" fontId="4" fillId="2" borderId="68" xfId="0" applyNumberFormat="1" applyFont="1" applyFill="1" applyBorder="1" applyAlignment="1">
      <alignment horizontal="left"/>
    </xf>
    <xf numFmtId="0" fontId="3" fillId="0" borderId="62" xfId="0" applyFont="1" applyFill="1" applyBorder="1"/>
    <xf numFmtId="0" fontId="23" fillId="0" borderId="0" xfId="0" applyFont="1"/>
    <xf numFmtId="0" fontId="8" fillId="0" borderId="11" xfId="0" applyFont="1" applyFill="1" applyBorder="1"/>
    <xf numFmtId="0" fontId="4" fillId="2" borderId="67" xfId="0" applyFont="1" applyFill="1" applyBorder="1" applyAlignment="1">
      <alignment wrapText="1"/>
    </xf>
    <xf numFmtId="4" fontId="4" fillId="2" borderId="69" xfId="0" applyNumberFormat="1" applyFont="1" applyFill="1" applyBorder="1" applyAlignment="1">
      <alignment horizontal="center"/>
    </xf>
    <xf numFmtId="0" fontId="0" fillId="0" borderId="4" xfId="0" applyBorder="1"/>
    <xf numFmtId="4" fontId="3" fillId="0" borderId="0" xfId="0" applyNumberFormat="1" applyFont="1"/>
    <xf numFmtId="4" fontId="3" fillId="0" borderId="6" xfId="0" applyNumberFormat="1" applyFont="1" applyFill="1" applyBorder="1"/>
    <xf numFmtId="0" fontId="11" fillId="0" borderId="1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25" xfId="0" applyNumberFormat="1" applyFont="1" applyFill="1" applyBorder="1" applyAlignment="1">
      <alignment horizontal="right"/>
    </xf>
    <xf numFmtId="0" fontId="4" fillId="0" borderId="25" xfId="0" applyFont="1" applyFill="1" applyBorder="1"/>
    <xf numFmtId="4" fontId="11" fillId="0" borderId="26" xfId="0" applyNumberFormat="1" applyFont="1" applyFill="1" applyBorder="1" applyAlignment="1">
      <alignment horizontal="right"/>
    </xf>
    <xf numFmtId="0" fontId="11" fillId="0" borderId="41" xfId="0" applyNumberFormat="1" applyFont="1" applyFill="1" applyBorder="1" applyAlignment="1">
      <alignment horizontal="right"/>
    </xf>
    <xf numFmtId="0" fontId="11" fillId="2" borderId="30" xfId="0" applyNumberFormat="1" applyFont="1" applyFill="1" applyBorder="1" applyAlignment="1">
      <alignment horizontal="left"/>
    </xf>
    <xf numFmtId="0" fontId="11" fillId="0" borderId="54" xfId="0" applyFont="1" applyFill="1" applyBorder="1"/>
    <xf numFmtId="4" fontId="4" fillId="0" borderId="3" xfId="0" applyNumberFormat="1" applyFont="1" applyFill="1" applyBorder="1" applyAlignment="1">
      <alignment horizontal="right"/>
    </xf>
    <xf numFmtId="4" fontId="4" fillId="0" borderId="2" xfId="0" applyNumberFormat="1" applyFont="1" applyFill="1" applyBorder="1" applyAlignment="1">
      <alignment horizontal="right"/>
    </xf>
    <xf numFmtId="0" fontId="4" fillId="0" borderId="2" xfId="0" applyFont="1" applyFill="1" applyBorder="1"/>
    <xf numFmtId="4" fontId="11" fillId="0" borderId="3" xfId="0" applyNumberFormat="1" applyFont="1" applyFill="1" applyBorder="1" applyAlignment="1">
      <alignment horizontal="right"/>
    </xf>
    <xf numFmtId="0" fontId="11" fillId="0" borderId="18" xfId="0" applyNumberFormat="1" applyFont="1" applyFill="1" applyBorder="1" applyAlignment="1">
      <alignment horizontal="right"/>
    </xf>
    <xf numFmtId="4" fontId="11" fillId="0" borderId="36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0" fontId="11" fillId="0" borderId="7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right"/>
    </xf>
    <xf numFmtId="4" fontId="4" fillId="5" borderId="71" xfId="0" applyNumberFormat="1" applyFont="1" applyFill="1" applyBorder="1" applyAlignment="1">
      <alignment horizontal="right"/>
    </xf>
    <xf numFmtId="4" fontId="4" fillId="5" borderId="71" xfId="1" applyNumberFormat="1" applyFont="1" applyFill="1" applyBorder="1"/>
    <xf numFmtId="0" fontId="4" fillId="5" borderId="44" xfId="0" applyNumberFormat="1" applyFont="1" applyFill="1" applyBorder="1" applyAlignment="1">
      <alignment horizontal="left"/>
    </xf>
    <xf numFmtId="0" fontId="4" fillId="5" borderId="53" xfId="0" applyFont="1" applyFill="1" applyBorder="1"/>
    <xf numFmtId="0" fontId="4" fillId="5" borderId="45" xfId="0" applyFont="1" applyFill="1" applyBorder="1"/>
    <xf numFmtId="0" fontId="4" fillId="5" borderId="47" xfId="0" applyFont="1" applyFill="1" applyBorder="1"/>
    <xf numFmtId="4" fontId="4" fillId="5" borderId="72" xfId="1" applyNumberFormat="1" applyFont="1" applyFill="1" applyBorder="1"/>
    <xf numFmtId="4" fontId="4" fillId="5" borderId="73" xfId="1" applyNumberFormat="1" applyFont="1" applyFill="1" applyBorder="1"/>
    <xf numFmtId="0" fontId="6" fillId="5" borderId="1" xfId="0" applyNumberFormat="1" applyFont="1" applyFill="1" applyBorder="1" applyAlignment="1">
      <alignment horizontal="left"/>
    </xf>
    <xf numFmtId="0" fontId="6" fillId="5" borderId="39" xfId="0" applyFont="1" applyFill="1" applyBorder="1"/>
    <xf numFmtId="0" fontId="6" fillId="5" borderId="54" xfId="0" applyFont="1" applyFill="1" applyBorder="1"/>
    <xf numFmtId="0" fontId="6" fillId="5" borderId="2" xfId="0" applyFont="1" applyFill="1" applyBorder="1"/>
    <xf numFmtId="0" fontId="6" fillId="5" borderId="3" xfId="0" applyFont="1" applyFill="1" applyBorder="1"/>
    <xf numFmtId="4" fontId="4" fillId="0" borderId="36" xfId="0" applyNumberFormat="1" applyFont="1" applyFill="1" applyBorder="1" applyAlignment="1">
      <alignment horizontal="right"/>
    </xf>
    <xf numFmtId="4" fontId="4" fillId="0" borderId="10" xfId="1" applyNumberFormat="1" applyFont="1" applyFill="1" applyBorder="1"/>
    <xf numFmtId="0" fontId="4" fillId="6" borderId="44" xfId="0" applyNumberFormat="1" applyFont="1" applyFill="1" applyBorder="1" applyAlignment="1">
      <alignment horizontal="left"/>
    </xf>
    <xf numFmtId="0" fontId="4" fillId="6" borderId="53" xfId="0" applyFont="1" applyFill="1" applyBorder="1"/>
    <xf numFmtId="0" fontId="4" fillId="6" borderId="45" xfId="0" applyFont="1" applyFill="1" applyBorder="1"/>
    <xf numFmtId="0" fontId="4" fillId="6" borderId="47" xfId="0" applyFont="1" applyFill="1" applyBorder="1"/>
    <xf numFmtId="4" fontId="4" fillId="6" borderId="71" xfId="0" applyNumberFormat="1" applyFont="1" applyFill="1" applyBorder="1" applyAlignment="1">
      <alignment horizontal="right"/>
    </xf>
    <xf numFmtId="4" fontId="4" fillId="6" borderId="71" xfId="1" applyNumberFormat="1" applyFont="1" applyFill="1" applyBorder="1"/>
    <xf numFmtId="4" fontId="3" fillId="2" borderId="0" xfId="0" applyNumberFormat="1" applyFont="1" applyFill="1" applyBorder="1" applyAlignment="1">
      <alignment horizontal="right"/>
    </xf>
    <xf numFmtId="4" fontId="4" fillId="0" borderId="20" xfId="1" applyNumberFormat="1" applyFont="1" applyFill="1" applyBorder="1"/>
    <xf numFmtId="4" fontId="4" fillId="0" borderId="66" xfId="0" applyNumberFormat="1" applyFont="1" applyFill="1" applyBorder="1" applyAlignment="1">
      <alignment horizontal="right"/>
    </xf>
    <xf numFmtId="0" fontId="4" fillId="6" borderId="51" xfId="0" applyNumberFormat="1" applyFont="1" applyFill="1" applyBorder="1" applyAlignment="1">
      <alignment horizontal="left"/>
    </xf>
    <xf numFmtId="0" fontId="4" fillId="6" borderId="62" xfId="0" applyFont="1" applyFill="1" applyBorder="1"/>
    <xf numFmtId="0" fontId="4" fillId="6" borderId="32" xfId="0" applyFont="1" applyFill="1" applyBorder="1"/>
    <xf numFmtId="0" fontId="4" fillId="6" borderId="52" xfId="0" applyFont="1" applyFill="1" applyBorder="1"/>
    <xf numFmtId="4" fontId="4" fillId="6" borderId="63" xfId="1" applyNumberFormat="1" applyFont="1" applyFill="1" applyBorder="1"/>
    <xf numFmtId="0" fontId="6" fillId="6" borderId="75" xfId="0" applyNumberFormat="1" applyFont="1" applyFill="1" applyBorder="1" applyAlignment="1">
      <alignment horizontal="left"/>
    </xf>
    <xf numFmtId="0" fontId="6" fillId="6" borderId="76" xfId="0" applyFont="1" applyFill="1" applyBorder="1"/>
    <xf numFmtId="0" fontId="6" fillId="6" borderId="77" xfId="0" applyFont="1" applyFill="1" applyBorder="1"/>
    <xf numFmtId="0" fontId="6" fillId="6" borderId="67" xfId="0" applyFont="1" applyFill="1" applyBorder="1"/>
    <xf numFmtId="0" fontId="6" fillId="6" borderId="78" xfId="0" applyFont="1" applyFill="1" applyBorder="1"/>
    <xf numFmtId="4" fontId="4" fillId="6" borderId="76" xfId="1" applyNumberFormat="1" applyFont="1" applyFill="1" applyBorder="1"/>
    <xf numFmtId="4" fontId="4" fillId="0" borderId="79" xfId="1" applyNumberFormat="1" applyFont="1" applyFill="1" applyBorder="1"/>
    <xf numFmtId="0" fontId="4" fillId="0" borderId="65" xfId="0" applyFont="1" applyFill="1" applyBorder="1"/>
    <xf numFmtId="0" fontId="4" fillId="0" borderId="41" xfId="0" applyNumberFormat="1" applyFont="1" applyFill="1" applyBorder="1" applyAlignment="1">
      <alignment horizontal="left"/>
    </xf>
    <xf numFmtId="4" fontId="4" fillId="2" borderId="80" xfId="0" applyNumberFormat="1" applyFont="1" applyFill="1" applyBorder="1" applyAlignment="1">
      <alignment horizontal="right"/>
    </xf>
    <xf numFmtId="0" fontId="4" fillId="0" borderId="81" xfId="0" applyNumberFormat="1" applyFont="1" applyFill="1" applyBorder="1" applyAlignment="1">
      <alignment horizontal="left"/>
    </xf>
    <xf numFmtId="0" fontId="4" fillId="0" borderId="20" xfId="0" applyFont="1" applyFill="1" applyBorder="1"/>
    <xf numFmtId="4" fontId="4" fillId="0" borderId="82" xfId="0" applyNumberFormat="1" applyFont="1" applyFill="1" applyBorder="1" applyAlignment="1">
      <alignment horizontal="right"/>
    </xf>
    <xf numFmtId="0" fontId="4" fillId="0" borderId="83" xfId="0" applyNumberFormat="1" applyFont="1" applyFill="1" applyBorder="1" applyAlignment="1">
      <alignment horizontal="left"/>
    </xf>
    <xf numFmtId="0" fontId="4" fillId="0" borderId="84" xfId="0" applyFont="1" applyFill="1" applyBorder="1"/>
    <xf numFmtId="0" fontId="4" fillId="0" borderId="30" xfId="0" applyNumberFormat="1" applyFont="1" applyFill="1" applyBorder="1" applyAlignment="1">
      <alignment horizontal="left"/>
    </xf>
    <xf numFmtId="0" fontId="0" fillId="0" borderId="28" xfId="0" applyBorder="1"/>
    <xf numFmtId="0" fontId="11" fillId="4" borderId="85" xfId="0" applyNumberFormat="1" applyFont="1" applyFill="1" applyBorder="1" applyAlignment="1">
      <alignment horizontal="left"/>
    </xf>
    <xf numFmtId="0" fontId="11" fillId="4" borderId="48" xfId="0" applyFont="1" applyFill="1" applyBorder="1"/>
    <xf numFmtId="0" fontId="11" fillId="4" borderId="56" xfId="0" applyFont="1" applyFill="1" applyBorder="1"/>
    <xf numFmtId="4" fontId="11" fillId="4" borderId="86" xfId="0" applyNumberFormat="1" applyFont="1" applyFill="1" applyBorder="1" applyAlignment="1">
      <alignment horizontal="right"/>
    </xf>
    <xf numFmtId="0" fontId="16" fillId="2" borderId="15" xfId="0" applyNumberFormat="1" applyFont="1" applyFill="1" applyBorder="1" applyAlignment="1">
      <alignment horizontal="left"/>
    </xf>
    <xf numFmtId="4" fontId="8" fillId="2" borderId="15" xfId="0" applyNumberFormat="1" applyFont="1" applyFill="1" applyBorder="1" applyAlignment="1">
      <alignment horizontal="right"/>
    </xf>
    <xf numFmtId="0" fontId="8" fillId="0" borderId="15" xfId="0" applyFont="1" applyFill="1" applyBorder="1"/>
    <xf numFmtId="0" fontId="16" fillId="2" borderId="7" xfId="0" applyFont="1" applyFill="1" applyBorder="1"/>
    <xf numFmtId="0" fontId="16" fillId="0" borderId="15" xfId="0" applyFont="1" applyFill="1" applyBorder="1" applyAlignment="1">
      <alignment horizontal="left"/>
    </xf>
    <xf numFmtId="0" fontId="4" fillId="0" borderId="70" xfId="0" applyNumberFormat="1" applyFont="1" applyFill="1" applyBorder="1" applyAlignment="1">
      <alignment horizontal="left"/>
    </xf>
    <xf numFmtId="4" fontId="4" fillId="0" borderId="25" xfId="1" applyNumberFormat="1" applyFont="1" applyFill="1" applyBorder="1"/>
    <xf numFmtId="4" fontId="0" fillId="0" borderId="0" xfId="0" applyNumberFormat="1" applyBorder="1"/>
    <xf numFmtId="0" fontId="16" fillId="0" borderId="11" xfId="0" applyFont="1" applyFill="1" applyBorder="1"/>
    <xf numFmtId="0" fontId="16" fillId="0" borderId="15" xfId="0" applyFont="1" applyFill="1" applyBorder="1"/>
    <xf numFmtId="4" fontId="3" fillId="0" borderId="66" xfId="0" applyNumberFormat="1" applyFont="1" applyFill="1" applyBorder="1" applyAlignment="1">
      <alignment horizontal="right"/>
    </xf>
    <xf numFmtId="4" fontId="8" fillId="6" borderId="8" xfId="1" applyNumberFormat="1" applyFont="1" applyFill="1" applyBorder="1"/>
    <xf numFmtId="4" fontId="8" fillId="5" borderId="74" xfId="1" applyNumberFormat="1" applyFont="1" applyFill="1" applyBorder="1"/>
    <xf numFmtId="4" fontId="8" fillId="0" borderId="13" xfId="1" applyNumberFormat="1" applyFont="1" applyFill="1" applyBorder="1"/>
    <xf numFmtId="4" fontId="4" fillId="5" borderId="74" xfId="1" applyNumberFormat="1" applyFont="1" applyFill="1" applyBorder="1"/>
    <xf numFmtId="4" fontId="8" fillId="0" borderId="88" xfId="1" applyNumberFormat="1" applyFont="1" applyFill="1" applyBorder="1"/>
    <xf numFmtId="4" fontId="8" fillId="0" borderId="87" xfId="1" applyNumberFormat="1" applyFont="1" applyFill="1" applyBorder="1"/>
    <xf numFmtId="4" fontId="4" fillId="5" borderId="89" xfId="1" applyNumberFormat="1" applyFont="1" applyFill="1" applyBorder="1"/>
    <xf numFmtId="4" fontId="8" fillId="0" borderId="61" xfId="1" applyNumberFormat="1" applyFont="1" applyFill="1" applyBorder="1"/>
    <xf numFmtId="4" fontId="8" fillId="5" borderId="71" xfId="1" applyNumberFormat="1" applyFont="1" applyFill="1" applyBorder="1"/>
    <xf numFmtId="4" fontId="8" fillId="5" borderId="90" xfId="1" applyNumberFormat="1" applyFont="1" applyFill="1" applyBorder="1"/>
    <xf numFmtId="4" fontId="8" fillId="5" borderId="80" xfId="1" applyNumberFormat="1" applyFont="1" applyFill="1" applyBorder="1"/>
    <xf numFmtId="0" fontId="6" fillId="5" borderId="0" xfId="0" applyNumberFormat="1" applyFont="1" applyFill="1" applyBorder="1" applyAlignment="1">
      <alignment horizontal="left"/>
    </xf>
    <xf numFmtId="0" fontId="6" fillId="5" borderId="0" xfId="0" applyFont="1" applyFill="1" applyBorder="1"/>
    <xf numFmtId="4" fontId="4" fillId="5" borderId="0" xfId="1" applyNumberFormat="1" applyFont="1" applyFill="1" applyBorder="1"/>
    <xf numFmtId="4" fontId="8" fillId="5" borderId="0" xfId="1" applyNumberFormat="1" applyFont="1" applyFill="1" applyBorder="1"/>
    <xf numFmtId="4" fontId="4" fillId="0" borderId="36" xfId="1" applyNumberFormat="1" applyFont="1" applyFill="1" applyBorder="1"/>
    <xf numFmtId="4" fontId="8" fillId="0" borderId="20" xfId="1" applyNumberFormat="1" applyFont="1" applyFill="1" applyBorder="1"/>
    <xf numFmtId="4" fontId="8" fillId="0" borderId="10" xfId="1" applyNumberFormat="1" applyFont="1" applyFill="1" applyBorder="1"/>
    <xf numFmtId="4" fontId="8" fillId="0" borderId="9" xfId="1" applyNumberFormat="1" applyFont="1" applyFill="1" applyBorder="1"/>
    <xf numFmtId="4" fontId="3" fillId="0" borderId="32" xfId="0" applyNumberFormat="1" applyFont="1" applyFill="1" applyBorder="1"/>
    <xf numFmtId="4" fontId="0" fillId="0" borderId="29" xfId="0" applyNumberFormat="1" applyBorder="1"/>
    <xf numFmtId="4" fontId="3" fillId="0" borderId="28" xfId="0" applyNumberFormat="1" applyFont="1" applyFill="1" applyBorder="1"/>
    <xf numFmtId="4" fontId="8" fillId="0" borderId="91" xfId="1" applyNumberFormat="1" applyFont="1" applyFill="1" applyBorder="1"/>
    <xf numFmtId="4" fontId="8" fillId="0" borderId="80" xfId="1" applyNumberFormat="1" applyFont="1" applyFill="1" applyBorder="1"/>
    <xf numFmtId="4" fontId="11" fillId="0" borderId="0" xfId="0" applyNumberFormat="1" applyFont="1" applyFill="1" applyBorder="1"/>
    <xf numFmtId="4" fontId="3" fillId="0" borderId="0" xfId="0" applyNumberFormat="1" applyFont="1" applyFill="1" applyBorder="1"/>
    <xf numFmtId="4" fontId="6" fillId="0" borderId="0" xfId="0" applyNumberFormat="1" applyFont="1" applyFill="1" applyBorder="1"/>
    <xf numFmtId="4" fontId="3" fillId="2" borderId="0" xfId="0" applyNumberFormat="1" applyFont="1" applyFill="1" applyBorder="1"/>
    <xf numFmtId="4" fontId="4" fillId="2" borderId="17" xfId="0" applyNumberFormat="1" applyFont="1" applyFill="1" applyBorder="1"/>
    <xf numFmtId="4" fontId="4" fillId="0" borderId="22" xfId="0" applyNumberFormat="1" applyFont="1" applyFill="1" applyBorder="1"/>
    <xf numFmtId="4" fontId="4" fillId="0" borderId="25" xfId="0" applyNumberFormat="1" applyFont="1" applyFill="1" applyBorder="1" applyAlignment="1">
      <alignment horizontal="center"/>
    </xf>
    <xf numFmtId="4" fontId="4" fillId="2" borderId="6" xfId="0" applyNumberFormat="1" applyFont="1" applyFill="1" applyBorder="1"/>
    <xf numFmtId="4" fontId="4" fillId="0" borderId="82" xfId="0" applyNumberFormat="1" applyFont="1" applyFill="1" applyBorder="1" applyAlignment="1">
      <alignment wrapText="1"/>
    </xf>
    <xf numFmtId="4" fontId="4" fillId="0" borderId="80" xfId="0" applyNumberFormat="1" applyFont="1" applyFill="1" applyBorder="1"/>
    <xf numFmtId="4" fontId="4" fillId="0" borderId="6" xfId="0" applyNumberFormat="1" applyFont="1" applyFill="1" applyBorder="1"/>
    <xf numFmtId="4" fontId="4" fillId="2" borderId="67" xfId="0" applyNumberFormat="1" applyFont="1" applyFill="1" applyBorder="1" applyAlignment="1">
      <alignment wrapText="1"/>
    </xf>
    <xf numFmtId="4" fontId="4" fillId="2" borderId="0" xfId="0" applyNumberFormat="1" applyFont="1" applyFill="1" applyBorder="1"/>
    <xf numFmtId="4" fontId="4" fillId="0" borderId="36" xfId="0" applyNumberFormat="1" applyFont="1" applyFill="1" applyBorder="1"/>
    <xf numFmtId="4" fontId="3" fillId="0" borderId="17" xfId="0" applyNumberFormat="1" applyFont="1" applyFill="1" applyBorder="1"/>
    <xf numFmtId="4" fontId="3" fillId="0" borderId="7" xfId="0" applyNumberFormat="1" applyFont="1" applyFill="1" applyBorder="1"/>
    <xf numFmtId="4" fontId="16" fillId="0" borderId="8" xfId="1" applyNumberFormat="1" applyFont="1" applyFill="1" applyBorder="1"/>
    <xf numFmtId="4" fontId="11" fillId="0" borderId="8" xfId="1" applyNumberFormat="1" applyFont="1" applyFill="1" applyBorder="1"/>
    <xf numFmtId="4" fontId="13" fillId="0" borderId="8" xfId="1" applyNumberFormat="1" applyFont="1" applyFill="1" applyBorder="1"/>
    <xf numFmtId="4" fontId="13" fillId="0" borderId="62" xfId="1" applyNumberFormat="1" applyFont="1" applyFill="1" applyBorder="1"/>
    <xf numFmtId="4" fontId="13" fillId="0" borderId="33" xfId="0" applyNumberFormat="1" applyFont="1" applyFill="1" applyBorder="1" applyAlignment="1">
      <alignment horizontal="right"/>
    </xf>
    <xf numFmtId="4" fontId="4" fillId="6" borderId="87" xfId="1" applyNumberFormat="1" applyFont="1" applyFill="1" applyBorder="1"/>
    <xf numFmtId="4" fontId="3" fillId="0" borderId="80" xfId="0" applyNumberFormat="1" applyFont="1" applyBorder="1" applyAlignment="1">
      <alignment horizontal="justify" vertical="center"/>
    </xf>
    <xf numFmtId="4" fontId="3" fillId="0" borderId="83" xfId="0" applyNumberFormat="1" applyFont="1" applyBorder="1" applyAlignment="1">
      <alignment horizontal="justify" vertical="center"/>
    </xf>
    <xf numFmtId="4" fontId="3" fillId="0" borderId="82" xfId="0" applyNumberFormat="1" applyFont="1" applyBorder="1" applyAlignment="1">
      <alignment horizontal="justify" vertical="center"/>
    </xf>
    <xf numFmtId="4" fontId="26" fillId="0" borderId="83" xfId="0" applyNumberFormat="1" applyFont="1" applyBorder="1" applyAlignment="1">
      <alignment horizontal="justify" vertical="center"/>
    </xf>
    <xf numFmtId="4" fontId="27" fillId="0" borderId="0" xfId="0" applyNumberFormat="1" applyFont="1"/>
    <xf numFmtId="0" fontId="8" fillId="0" borderId="51" xfId="0" applyNumberFormat="1" applyFont="1" applyFill="1" applyBorder="1" applyAlignment="1">
      <alignment horizontal="left"/>
    </xf>
    <xf numFmtId="0" fontId="8" fillId="0" borderId="32" xfId="0" applyFont="1" applyFill="1" applyBorder="1"/>
    <xf numFmtId="4" fontId="4" fillId="0" borderId="92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4" fontId="4" fillId="0" borderId="11" xfId="1" applyNumberFormat="1" applyFont="1" applyFill="1" applyBorder="1"/>
    <xf numFmtId="4" fontId="8" fillId="0" borderId="11" xfId="1" applyNumberFormat="1" applyFont="1" applyFill="1" applyBorder="1"/>
    <xf numFmtId="4" fontId="4" fillId="0" borderId="19" xfId="1" applyNumberFormat="1" applyFont="1" applyFill="1" applyBorder="1"/>
    <xf numFmtId="4" fontId="3" fillId="0" borderId="11" xfId="0" applyNumberFormat="1" applyFont="1" applyFill="1" applyBorder="1" applyAlignment="1">
      <alignment horizontal="right"/>
    </xf>
    <xf numFmtId="4" fontId="8" fillId="0" borderId="11" xfId="0" applyNumberFormat="1" applyFont="1" applyFill="1" applyBorder="1" applyAlignment="1">
      <alignment horizontal="right"/>
    </xf>
    <xf numFmtId="4" fontId="4" fillId="0" borderId="6" xfId="1" applyNumberFormat="1" applyFont="1" applyFill="1" applyBorder="1"/>
    <xf numFmtId="4" fontId="8" fillId="0" borderId="6" xfId="1" applyNumberFormat="1" applyFont="1" applyFill="1" applyBorder="1"/>
    <xf numFmtId="4" fontId="3" fillId="0" borderId="6" xfId="0" applyNumberFormat="1" applyFont="1" applyFill="1" applyBorder="1" applyAlignment="1">
      <alignment horizontal="right"/>
    </xf>
    <xf numFmtId="4" fontId="4" fillId="5" borderId="59" xfId="1" applyNumberFormat="1" applyFont="1" applyFill="1" applyBorder="1"/>
    <xf numFmtId="4" fontId="3" fillId="0" borderId="58" xfId="0" applyNumberFormat="1" applyFont="1" applyFill="1" applyBorder="1" applyAlignment="1">
      <alignment horizontal="right"/>
    </xf>
    <xf numFmtId="4" fontId="3" fillId="0" borderId="93" xfId="0" applyNumberFormat="1" applyFont="1" applyFill="1" applyBorder="1" applyAlignment="1">
      <alignment horizontal="right"/>
    </xf>
    <xf numFmtId="4" fontId="10" fillId="0" borderId="5" xfId="1" applyNumberFormat="1" applyFont="1" applyFill="1" applyBorder="1"/>
    <xf numFmtId="4" fontId="8" fillId="0" borderId="5" xfId="1" applyNumberFormat="1" applyFont="1" applyFill="1" applyBorder="1"/>
    <xf numFmtId="4" fontId="3" fillId="0" borderId="5" xfId="0" applyNumberFormat="1" applyFont="1" applyFill="1" applyBorder="1" applyAlignment="1">
      <alignment horizontal="right"/>
    </xf>
    <xf numFmtId="4" fontId="4" fillId="0" borderId="5" xfId="1" applyNumberFormat="1" applyFont="1" applyFill="1" applyBorder="1"/>
    <xf numFmtId="4" fontId="0" fillId="0" borderId="30" xfId="0" applyNumberFormat="1" applyBorder="1"/>
    <xf numFmtId="4" fontId="25" fillId="0" borderId="5" xfId="0" applyNumberFormat="1" applyFont="1" applyFill="1" applyBorder="1" applyAlignment="1">
      <alignment horizontal="right"/>
    </xf>
    <xf numFmtId="4" fontId="4" fillId="0" borderId="5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51" xfId="0" applyNumberFormat="1" applyFont="1" applyFill="1" applyBorder="1" applyAlignment="1">
      <alignment horizontal="right"/>
    </xf>
    <xf numFmtId="4" fontId="0" fillId="0" borderId="19" xfId="0" applyNumberFormat="1" applyFill="1" applyBorder="1"/>
    <xf numFmtId="4" fontId="7" fillId="0" borderId="0" xfId="0" applyNumberFormat="1" applyFont="1"/>
    <xf numFmtId="4" fontId="8" fillId="0" borderId="66" xfId="1" applyNumberFormat="1" applyFont="1" applyFill="1" applyBorder="1"/>
    <xf numFmtId="4" fontId="4" fillId="0" borderId="27" xfId="0" applyNumberFormat="1" applyFont="1" applyFill="1" applyBorder="1" applyAlignment="1">
      <alignment horizontal="right"/>
    </xf>
    <xf numFmtId="4" fontId="8" fillId="0" borderId="27" xfId="1" applyNumberFormat="1" applyFont="1" applyFill="1" applyBorder="1"/>
    <xf numFmtId="0" fontId="4" fillId="0" borderId="15" xfId="0" applyNumberFormat="1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 horizontal="left"/>
    </xf>
    <xf numFmtId="0" fontId="11" fillId="0" borderId="30" xfId="0" applyNumberFormat="1" applyFont="1" applyFill="1" applyBorder="1" applyAlignment="1">
      <alignment horizontal="left"/>
    </xf>
    <xf numFmtId="4" fontId="8" fillId="0" borderId="52" xfId="0" applyNumberFormat="1" applyFont="1" applyFill="1" applyBorder="1" applyAlignment="1">
      <alignment horizontal="right"/>
    </xf>
    <xf numFmtId="4" fontId="16" fillId="0" borderId="32" xfId="0" applyNumberFormat="1" applyFont="1" applyFill="1" applyBorder="1"/>
    <xf numFmtId="4" fontId="16" fillId="0" borderId="62" xfId="1" applyNumberFormat="1" applyFont="1" applyFill="1" applyBorder="1"/>
    <xf numFmtId="4" fontId="13" fillId="0" borderId="7" xfId="0" applyNumberFormat="1" applyFont="1" applyFill="1" applyBorder="1" applyAlignment="1">
      <alignment horizontal="right"/>
    </xf>
    <xf numFmtId="4" fontId="8" fillId="0" borderId="38" xfId="1" applyNumberFormat="1" applyFont="1" applyFill="1" applyBorder="1"/>
    <xf numFmtId="4" fontId="3" fillId="0" borderId="80" xfId="0" applyNumberFormat="1" applyFont="1" applyFill="1" applyBorder="1" applyAlignment="1">
      <alignment horizontal="center"/>
    </xf>
    <xf numFmtId="4" fontId="3" fillId="0" borderId="82" xfId="0" applyNumberFormat="1" applyFont="1" applyFill="1" applyBorder="1"/>
    <xf numFmtId="4" fontId="4" fillId="0" borderId="82" xfId="0" applyNumberFormat="1" applyFont="1" applyFill="1" applyBorder="1"/>
    <xf numFmtId="4" fontId="8" fillId="0" borderId="94" xfId="1" applyNumberFormat="1" applyFont="1" applyFill="1" applyBorder="1"/>
    <xf numFmtId="4" fontId="4" fillId="0" borderId="38" xfId="1" applyNumberFormat="1" applyFont="1" applyFill="1" applyBorder="1"/>
    <xf numFmtId="4" fontId="4" fillId="6" borderId="95" xfId="1" applyNumberFormat="1" applyFont="1" applyFill="1" applyBorder="1"/>
    <xf numFmtId="4" fontId="4" fillId="6" borderId="96" xfId="1" applyNumberFormat="1" applyFont="1" applyFill="1" applyBorder="1"/>
    <xf numFmtId="4" fontId="8" fillId="0" borderId="33" xfId="0" applyNumberFormat="1" applyFont="1" applyFill="1" applyBorder="1" applyAlignment="1">
      <alignment horizontal="right"/>
    </xf>
    <xf numFmtId="0" fontId="28" fillId="0" borderId="32" xfId="0" applyFont="1" applyFill="1" applyBorder="1"/>
    <xf numFmtId="4" fontId="3" fillId="0" borderId="15" xfId="0" applyNumberFormat="1" applyFont="1" applyFill="1" applyBorder="1" applyAlignment="1">
      <alignment horizontal="right"/>
    </xf>
    <xf numFmtId="4" fontId="13" fillId="0" borderId="40" xfId="0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63"/>
  <sheetViews>
    <sheetView tabSelected="1" view="pageBreakPreview" topLeftCell="A232" zoomScaleNormal="100" zoomScaleSheetLayoutView="100" workbookViewId="0">
      <selection activeCell="M250" sqref="M250"/>
    </sheetView>
  </sheetViews>
  <sheetFormatPr defaultRowHeight="12.5" x14ac:dyDescent="0.25"/>
  <cols>
    <col min="1" max="1" width="9.54296875" bestFit="1" customWidth="1"/>
    <col min="7" max="7" width="9.453125" customWidth="1"/>
    <col min="8" max="8" width="16.7265625" style="91" customWidth="1"/>
    <col min="9" max="9" width="18.7265625" style="91" customWidth="1"/>
    <col min="10" max="10" width="16.7265625" style="91" customWidth="1"/>
  </cols>
  <sheetData>
    <row r="2" spans="1:16" ht="15.5" x14ac:dyDescent="0.35">
      <c r="B2" s="245" t="s">
        <v>181</v>
      </c>
      <c r="D2" s="239"/>
      <c r="E2" s="239"/>
      <c r="F2" s="239"/>
      <c r="G2" s="240"/>
      <c r="H2" s="241"/>
      <c r="I2" s="240"/>
      <c r="J2" s="241"/>
    </row>
    <row r="3" spans="1:16" ht="15.5" x14ac:dyDescent="0.35">
      <c r="A3" s="3"/>
      <c r="B3" t="s">
        <v>228</v>
      </c>
      <c r="C3" s="244"/>
      <c r="D3" s="90"/>
      <c r="E3" s="90"/>
      <c r="F3" s="90"/>
      <c r="G3" s="90"/>
      <c r="H3" s="243"/>
      <c r="I3" s="431"/>
      <c r="J3" s="243"/>
    </row>
    <row r="4" spans="1:16" ht="13.5" customHeight="1" thickBot="1" x14ac:dyDescent="0.4">
      <c r="A4" s="3"/>
      <c r="C4" s="244"/>
      <c r="D4" s="90"/>
      <c r="E4" s="90"/>
      <c r="F4" s="90"/>
      <c r="G4" s="90"/>
      <c r="H4" s="243"/>
      <c r="I4" s="431"/>
      <c r="J4" s="243"/>
    </row>
    <row r="5" spans="1:16" ht="4.5" hidden="1" customHeight="1" thickBot="1" x14ac:dyDescent="0.4">
      <c r="A5" s="246"/>
      <c r="B5" s="111"/>
      <c r="C5" s="90"/>
      <c r="D5" s="90"/>
      <c r="E5" s="90"/>
      <c r="F5" s="90"/>
      <c r="G5" s="90"/>
      <c r="H5" s="242"/>
      <c r="I5" s="431"/>
      <c r="J5" s="242"/>
    </row>
    <row r="6" spans="1:16" ht="36" customHeight="1" thickBot="1" x14ac:dyDescent="0.35">
      <c r="A6" s="5" t="s">
        <v>0</v>
      </c>
      <c r="B6" s="6"/>
      <c r="C6" s="6"/>
      <c r="D6" s="6" t="s">
        <v>1</v>
      </c>
      <c r="E6" s="6"/>
      <c r="F6" s="6"/>
      <c r="G6" s="7"/>
      <c r="H6" s="300" t="s">
        <v>227</v>
      </c>
      <c r="I6" s="495" t="s">
        <v>218</v>
      </c>
      <c r="J6" s="300" t="s">
        <v>220</v>
      </c>
    </row>
    <row r="7" spans="1:16" x14ac:dyDescent="0.25">
      <c r="A7" s="8"/>
      <c r="B7" s="4"/>
      <c r="C7" s="4"/>
      <c r="D7" s="4"/>
      <c r="E7" s="4"/>
      <c r="F7" s="4"/>
      <c r="G7" s="4"/>
      <c r="H7" s="92"/>
      <c r="I7" s="496"/>
      <c r="J7" s="92"/>
    </row>
    <row r="8" spans="1:16" ht="14" x14ac:dyDescent="0.3">
      <c r="A8" s="9">
        <v>3</v>
      </c>
      <c r="B8" s="10" t="s">
        <v>2</v>
      </c>
      <c r="C8" s="11"/>
      <c r="D8" s="4"/>
      <c r="E8" s="4"/>
      <c r="F8" s="4"/>
      <c r="G8" s="4"/>
      <c r="H8" s="92"/>
      <c r="I8" s="496"/>
      <c r="J8" s="92"/>
      <c r="K8" s="306"/>
      <c r="L8" s="306"/>
    </row>
    <row r="9" spans="1:16" x14ac:dyDescent="0.25">
      <c r="A9" s="12"/>
      <c r="B9" s="13"/>
      <c r="C9" s="4"/>
      <c r="D9" s="4"/>
      <c r="E9" s="4"/>
      <c r="F9" s="4"/>
      <c r="G9" s="4"/>
      <c r="H9" s="92"/>
      <c r="I9" s="496"/>
      <c r="J9" s="92"/>
    </row>
    <row r="10" spans="1:16" x14ac:dyDescent="0.25">
      <c r="A10" s="14">
        <v>32</v>
      </c>
      <c r="B10" s="13" t="s">
        <v>3</v>
      </c>
      <c r="C10" s="13"/>
      <c r="D10" s="13"/>
      <c r="E10" s="13"/>
      <c r="F10" s="13"/>
      <c r="G10" s="13"/>
      <c r="H10" s="92"/>
      <c r="I10" s="497"/>
      <c r="J10" s="92"/>
    </row>
    <row r="11" spans="1:16" x14ac:dyDescent="0.25">
      <c r="A11" s="247">
        <v>321</v>
      </c>
      <c r="B11" s="248" t="s">
        <v>4</v>
      </c>
      <c r="C11" s="248"/>
      <c r="D11" s="248"/>
      <c r="E11" s="248"/>
      <c r="F11" s="248"/>
      <c r="G11" s="249"/>
      <c r="H11" s="95">
        <v>6100000</v>
      </c>
      <c r="I11" s="498">
        <v>5980611.5199999996</v>
      </c>
      <c r="J11" s="494">
        <f>I11/H11*100</f>
        <v>98.042811803278681</v>
      </c>
      <c r="K11" s="325"/>
      <c r="L11" s="306"/>
    </row>
    <row r="12" spans="1:16" x14ac:dyDescent="0.25">
      <c r="A12" s="247">
        <v>322</v>
      </c>
      <c r="B12" s="248" t="s">
        <v>5</v>
      </c>
      <c r="C12" s="248"/>
      <c r="D12" s="248"/>
      <c r="E12" s="248"/>
      <c r="F12" s="248"/>
      <c r="G12" s="248"/>
      <c r="H12" s="95">
        <v>160000</v>
      </c>
      <c r="I12" s="95">
        <v>170245</v>
      </c>
      <c r="J12" s="95">
        <f>I12/H12*100</f>
        <v>106.403125</v>
      </c>
    </row>
    <row r="13" spans="1:16" x14ac:dyDescent="0.25">
      <c r="A13" s="247">
        <v>323</v>
      </c>
      <c r="B13" s="248" t="s">
        <v>6</v>
      </c>
      <c r="C13" s="248"/>
      <c r="D13" s="248"/>
      <c r="E13" s="248"/>
      <c r="F13" s="248"/>
      <c r="G13" s="248"/>
      <c r="H13" s="68">
        <v>16000</v>
      </c>
      <c r="I13" s="68">
        <v>16420</v>
      </c>
      <c r="J13" s="95">
        <f>I13/H13*100</f>
        <v>102.62500000000001</v>
      </c>
    </row>
    <row r="14" spans="1:16" ht="13" thickBot="1" x14ac:dyDescent="0.3">
      <c r="A14" s="361">
        <v>32</v>
      </c>
      <c r="B14" s="362" t="s">
        <v>7</v>
      </c>
      <c r="C14" s="363"/>
      <c r="D14" s="363"/>
      <c r="E14" s="363"/>
      <c r="F14" s="363"/>
      <c r="G14" s="364"/>
      <c r="H14" s="365">
        <f>SUM(H11:H13)</f>
        <v>6276000</v>
      </c>
      <c r="I14" s="365">
        <f>SUM(I11:I13)</f>
        <v>6167276.5199999996</v>
      </c>
      <c r="J14" s="407">
        <f>I14/H14*100</f>
        <v>98.267630975143391</v>
      </c>
    </row>
    <row r="15" spans="1:16" ht="13" thickTop="1" x14ac:dyDescent="0.25">
      <c r="A15" s="14"/>
      <c r="B15" s="13"/>
      <c r="C15" s="13"/>
      <c r="D15" s="13"/>
      <c r="E15" s="13"/>
      <c r="F15" s="13"/>
      <c r="G15" s="13"/>
      <c r="H15" s="19"/>
      <c r="I15" s="19"/>
      <c r="J15" s="381"/>
      <c r="O15" s="306"/>
    </row>
    <row r="16" spans="1:16" x14ac:dyDescent="0.25">
      <c r="A16" s="14">
        <v>34</v>
      </c>
      <c r="B16" s="13" t="s">
        <v>8</v>
      </c>
      <c r="C16" s="13"/>
      <c r="D16" s="13"/>
      <c r="E16" s="13"/>
      <c r="F16" s="13"/>
      <c r="G16" s="13"/>
      <c r="H16" s="20"/>
      <c r="I16" s="20"/>
      <c r="J16" s="94"/>
      <c r="N16" s="306"/>
      <c r="O16" s="306"/>
      <c r="P16" s="306"/>
    </row>
    <row r="17" spans="1:10" x14ac:dyDescent="0.25">
      <c r="A17" s="15">
        <v>341</v>
      </c>
      <c r="B17" s="16" t="s">
        <v>9</v>
      </c>
      <c r="C17" s="16"/>
      <c r="D17" s="16"/>
      <c r="E17" s="16"/>
      <c r="F17" s="16"/>
      <c r="G17" s="17"/>
      <c r="H17" s="68"/>
      <c r="I17" s="68"/>
      <c r="J17" s="93"/>
    </row>
    <row r="18" spans="1:10" x14ac:dyDescent="0.25">
      <c r="A18" s="21">
        <v>341311</v>
      </c>
      <c r="B18" s="22" t="s">
        <v>10</v>
      </c>
      <c r="C18" s="23"/>
      <c r="D18" s="23"/>
      <c r="E18" s="4"/>
      <c r="F18" s="23"/>
      <c r="G18" s="23"/>
      <c r="H18" s="95">
        <v>22000</v>
      </c>
      <c r="I18" s="95">
        <v>22373.38</v>
      </c>
      <c r="J18" s="95">
        <f>I18/H18*100</f>
        <v>101.69718181818182</v>
      </c>
    </row>
    <row r="19" spans="1:10" x14ac:dyDescent="0.25">
      <c r="A19" s="21">
        <v>34141</v>
      </c>
      <c r="B19" s="22" t="s">
        <v>11</v>
      </c>
      <c r="C19" s="16"/>
      <c r="D19" s="16"/>
      <c r="E19" s="16"/>
      <c r="F19" s="16"/>
      <c r="G19" s="17"/>
      <c r="H19" s="18"/>
      <c r="I19" s="18"/>
      <c r="J19" s="93"/>
    </row>
    <row r="20" spans="1:10" ht="13" thickBot="1" x14ac:dyDescent="0.3">
      <c r="A20" s="361">
        <v>34</v>
      </c>
      <c r="B20" s="362" t="s">
        <v>12</v>
      </c>
      <c r="C20" s="363"/>
      <c r="D20" s="363"/>
      <c r="E20" s="363"/>
      <c r="F20" s="363"/>
      <c r="G20" s="364"/>
      <c r="H20" s="366">
        <f>SUM(H18:H18)</f>
        <v>22000</v>
      </c>
      <c r="I20" s="366">
        <f>SUM(I18:I18)</f>
        <v>22373.38</v>
      </c>
      <c r="J20" s="407">
        <f>I20/H20*100</f>
        <v>101.69718181818182</v>
      </c>
    </row>
    <row r="21" spans="1:10" ht="13" thickTop="1" x14ac:dyDescent="0.25">
      <c r="A21" s="14"/>
      <c r="B21" s="13"/>
      <c r="C21" s="13"/>
      <c r="D21" s="13"/>
      <c r="E21" s="13"/>
      <c r="F21" s="99"/>
      <c r="G21" s="99"/>
      <c r="H21" s="460"/>
      <c r="I21" s="100"/>
      <c r="J21" s="94"/>
    </row>
    <row r="22" spans="1:10" x14ac:dyDescent="0.25">
      <c r="A22" s="26">
        <v>36</v>
      </c>
      <c r="B22" s="16" t="s">
        <v>13</v>
      </c>
      <c r="C22" s="16"/>
      <c r="D22" s="16"/>
      <c r="E22" s="16"/>
      <c r="F22" s="16"/>
      <c r="G22" s="16"/>
      <c r="H22" s="461"/>
      <c r="I22" s="18"/>
      <c r="J22" s="93"/>
    </row>
    <row r="23" spans="1:10" x14ac:dyDescent="0.25">
      <c r="A23" s="14"/>
      <c r="B23" s="13"/>
      <c r="C23" s="13"/>
      <c r="D23" s="13"/>
      <c r="E23" s="13"/>
      <c r="F23" s="13"/>
      <c r="G23" s="13"/>
      <c r="H23" s="461"/>
      <c r="I23" s="18"/>
      <c r="J23" s="499"/>
    </row>
    <row r="24" spans="1:10" x14ac:dyDescent="0.25">
      <c r="A24" s="26">
        <v>361</v>
      </c>
      <c r="B24" s="16" t="s">
        <v>14</v>
      </c>
      <c r="C24" s="16"/>
      <c r="D24" s="16"/>
      <c r="E24" s="16"/>
      <c r="F24" s="16"/>
      <c r="G24" s="16"/>
      <c r="H24" s="462"/>
      <c r="I24" s="93"/>
      <c r="J24" s="499"/>
    </row>
    <row r="25" spans="1:10" x14ac:dyDescent="0.25">
      <c r="A25" s="27">
        <v>361</v>
      </c>
      <c r="B25" s="28" t="s">
        <v>15</v>
      </c>
      <c r="C25" s="28"/>
      <c r="D25" s="28"/>
      <c r="E25" s="28"/>
      <c r="F25" s="29"/>
      <c r="G25" s="29"/>
      <c r="H25" s="463">
        <v>90000</v>
      </c>
      <c r="I25" s="95">
        <v>88142.1</v>
      </c>
      <c r="J25" s="494">
        <f>I25/H25*100</f>
        <v>97.935666666666677</v>
      </c>
    </row>
    <row r="26" spans="1:10" x14ac:dyDescent="0.25">
      <c r="A26" s="14"/>
      <c r="B26" s="13"/>
      <c r="C26" s="13"/>
      <c r="D26" s="13"/>
      <c r="E26" s="13"/>
      <c r="F26" s="13"/>
      <c r="G26" s="13"/>
      <c r="H26" s="461"/>
      <c r="I26" s="18"/>
      <c r="J26" s="494"/>
    </row>
    <row r="27" spans="1:10" x14ac:dyDescent="0.25">
      <c r="A27" s="15">
        <v>363</v>
      </c>
      <c r="B27" s="16" t="s">
        <v>16</v>
      </c>
      <c r="C27" s="16"/>
      <c r="D27" s="16"/>
      <c r="E27" s="16"/>
      <c r="F27" s="16"/>
      <c r="G27" s="17"/>
      <c r="H27" s="464"/>
      <c r="I27" s="94"/>
      <c r="J27" s="499"/>
    </row>
    <row r="28" spans="1:10" x14ac:dyDescent="0.25">
      <c r="A28" s="21">
        <v>36311</v>
      </c>
      <c r="B28" s="22" t="s">
        <v>17</v>
      </c>
      <c r="C28" s="23"/>
      <c r="D28" s="23"/>
      <c r="E28" s="23"/>
      <c r="F28" s="23"/>
      <c r="G28" s="30"/>
      <c r="H28" s="465"/>
      <c r="I28" s="46"/>
      <c r="J28" s="499"/>
    </row>
    <row r="29" spans="1:10" x14ac:dyDescent="0.25">
      <c r="A29" s="21">
        <v>36321</v>
      </c>
      <c r="B29" s="22" t="s">
        <v>18</v>
      </c>
      <c r="C29" s="23"/>
      <c r="D29" s="23"/>
      <c r="E29" s="23"/>
      <c r="F29" s="23"/>
      <c r="G29" s="30"/>
      <c r="H29" s="465"/>
      <c r="I29" s="46"/>
      <c r="J29" s="499"/>
    </row>
    <row r="30" spans="1:10" x14ac:dyDescent="0.25">
      <c r="A30" s="21">
        <v>363311</v>
      </c>
      <c r="B30" s="22" t="s">
        <v>19</v>
      </c>
      <c r="C30" s="23"/>
      <c r="D30" s="23"/>
      <c r="E30" s="23"/>
      <c r="F30" s="23"/>
      <c r="G30" s="23"/>
      <c r="H30" s="465">
        <v>10000</v>
      </c>
      <c r="I30" s="46">
        <v>10000</v>
      </c>
      <c r="J30" s="494">
        <f>I30/H30*100</f>
        <v>100</v>
      </c>
    </row>
    <row r="31" spans="1:10" x14ac:dyDescent="0.25">
      <c r="A31" s="247">
        <v>364</v>
      </c>
      <c r="B31" s="248" t="s">
        <v>207</v>
      </c>
      <c r="C31" s="248"/>
      <c r="D31" s="248"/>
      <c r="E31" s="248"/>
      <c r="F31" s="71"/>
      <c r="G31" s="248"/>
      <c r="H31" s="466">
        <v>700000</v>
      </c>
      <c r="I31" s="68"/>
      <c r="J31" s="494">
        <f>I31/H31*100</f>
        <v>0</v>
      </c>
    </row>
    <row r="32" spans="1:10" x14ac:dyDescent="0.25">
      <c r="A32" s="458">
        <v>365</v>
      </c>
      <c r="B32" s="459" t="s">
        <v>222</v>
      </c>
      <c r="C32" s="459"/>
      <c r="D32" s="459"/>
      <c r="E32" s="459"/>
      <c r="F32" s="71"/>
      <c r="G32" s="459"/>
      <c r="H32" s="466">
        <v>205000</v>
      </c>
      <c r="I32" s="502">
        <v>50000</v>
      </c>
      <c r="J32" s="494">
        <f>I32/H32*100</f>
        <v>24.390243902439025</v>
      </c>
    </row>
    <row r="33" spans="1:10" ht="13" thickBot="1" x14ac:dyDescent="0.3">
      <c r="A33" s="370"/>
      <c r="B33" s="371"/>
      <c r="C33" s="372"/>
      <c r="D33" s="372"/>
      <c r="E33" s="372"/>
      <c r="F33" s="372"/>
      <c r="G33" s="373"/>
      <c r="H33" s="374">
        <f>SUM(H25:H32)</f>
        <v>1005000</v>
      </c>
      <c r="I33" s="374">
        <f>SUM(I25:I32)</f>
        <v>148142.1</v>
      </c>
      <c r="J33" s="500">
        <f>I33/H33*100</f>
        <v>14.740507462686567</v>
      </c>
    </row>
    <row r="34" spans="1:10" ht="15" thickTop="1" thickBot="1" x14ac:dyDescent="0.35">
      <c r="A34" s="375">
        <v>3</v>
      </c>
      <c r="B34" s="376" t="s">
        <v>20</v>
      </c>
      <c r="C34" s="376"/>
      <c r="D34" s="377"/>
      <c r="E34" s="378"/>
      <c r="F34" s="378"/>
      <c r="G34" s="379"/>
      <c r="H34" s="380">
        <f>SUM(H14+H20+H33)</f>
        <v>7303000</v>
      </c>
      <c r="I34" s="452">
        <f>SUM(I14+I20+I33)</f>
        <v>6337791.9999999991</v>
      </c>
      <c r="J34" s="501">
        <f>I34/H34*100</f>
        <v>86.783404080514842</v>
      </c>
    </row>
    <row r="35" spans="1:10" ht="14.5" thickTop="1" x14ac:dyDescent="0.3">
      <c r="A35" s="31"/>
      <c r="B35" s="10"/>
      <c r="C35" s="10"/>
      <c r="D35" s="10"/>
      <c r="E35" s="10"/>
      <c r="F35" s="10"/>
      <c r="G35" s="10"/>
      <c r="H35" s="250"/>
      <c r="I35" s="433"/>
      <c r="J35" s="368"/>
    </row>
    <row r="36" spans="1:10" ht="14" x14ac:dyDescent="0.3">
      <c r="A36" s="32">
        <v>4</v>
      </c>
      <c r="B36" s="33" t="s">
        <v>21</v>
      </c>
      <c r="C36" s="34"/>
      <c r="D36" s="34"/>
      <c r="E36" s="34"/>
      <c r="F36" s="34"/>
      <c r="G36" s="34"/>
      <c r="H36" s="367"/>
      <c r="I36" s="434"/>
      <c r="J36" s="368"/>
    </row>
    <row r="37" spans="1:10" ht="14" x14ac:dyDescent="0.3">
      <c r="A37" s="32"/>
      <c r="B37" s="33"/>
      <c r="C37" s="34"/>
      <c r="D37" s="34"/>
      <c r="E37" s="34"/>
      <c r="F37" s="34"/>
      <c r="G37" s="34"/>
      <c r="H37" s="367"/>
      <c r="I37" s="434"/>
      <c r="J37" s="368"/>
    </row>
    <row r="38" spans="1:10" x14ac:dyDescent="0.25">
      <c r="A38" s="35">
        <v>41</v>
      </c>
      <c r="B38" s="36" t="s">
        <v>22</v>
      </c>
      <c r="C38" s="36"/>
      <c r="D38" s="36"/>
      <c r="E38" s="36"/>
      <c r="F38" s="36"/>
      <c r="G38" s="36"/>
      <c r="H38" s="87"/>
      <c r="I38" s="435"/>
      <c r="J38" s="360"/>
    </row>
    <row r="39" spans="1:10" x14ac:dyDescent="0.25">
      <c r="A39" s="38">
        <v>411</v>
      </c>
      <c r="B39" s="39" t="s">
        <v>23</v>
      </c>
      <c r="C39" s="40"/>
      <c r="D39" s="40"/>
      <c r="E39" s="40"/>
      <c r="F39" s="40"/>
      <c r="G39" s="41"/>
      <c r="H39" s="94">
        <f>SUM(H40:H41)</f>
        <v>1250000</v>
      </c>
      <c r="I39" s="94">
        <v>1237719.92</v>
      </c>
      <c r="J39" s="95">
        <f t="shared" ref="J39:J53" si="0">I39/H39*100</f>
        <v>99.017593599999998</v>
      </c>
    </row>
    <row r="40" spans="1:10" x14ac:dyDescent="0.25">
      <c r="A40" s="42">
        <v>41111</v>
      </c>
      <c r="B40" s="43" t="s">
        <v>24</v>
      </c>
      <c r="C40" s="28"/>
      <c r="D40" s="23"/>
      <c r="E40" s="28"/>
      <c r="F40" s="28"/>
      <c r="G40" s="28"/>
      <c r="H40" s="44">
        <v>1250000</v>
      </c>
      <c r="I40" s="44">
        <v>1142037.2</v>
      </c>
      <c r="J40" s="95">
        <f t="shared" si="0"/>
        <v>91.362975999999989</v>
      </c>
    </row>
    <row r="41" spans="1:10" x14ac:dyDescent="0.25">
      <c r="A41" s="27">
        <v>41131</v>
      </c>
      <c r="B41" s="43" t="s">
        <v>182</v>
      </c>
      <c r="C41" s="28"/>
      <c r="D41" s="23"/>
      <c r="E41" s="28"/>
      <c r="F41" s="28"/>
      <c r="G41" s="28"/>
      <c r="H41" s="44"/>
      <c r="I41" s="44"/>
      <c r="J41" s="95"/>
    </row>
    <row r="42" spans="1:10" x14ac:dyDescent="0.25">
      <c r="A42" s="14"/>
      <c r="B42" s="13"/>
      <c r="C42" s="4"/>
      <c r="D42" s="4"/>
      <c r="E42" s="4"/>
      <c r="F42" s="4"/>
      <c r="G42" s="4"/>
      <c r="H42" s="47"/>
      <c r="I42" s="47"/>
      <c r="J42" s="95"/>
    </row>
    <row r="43" spans="1:10" x14ac:dyDescent="0.25">
      <c r="A43" s="38">
        <v>412</v>
      </c>
      <c r="B43" s="48" t="s">
        <v>25</v>
      </c>
      <c r="C43" s="48"/>
      <c r="D43" s="48"/>
      <c r="E43" s="48"/>
      <c r="F43" s="48"/>
      <c r="G43" s="48"/>
      <c r="H43" s="49">
        <f>SUM(H44:H46)</f>
        <v>20000</v>
      </c>
      <c r="I43" s="49">
        <f>SUM(I44:I46)</f>
        <v>7156.03</v>
      </c>
      <c r="J43" s="95">
        <f t="shared" si="0"/>
        <v>35.780149999999999</v>
      </c>
    </row>
    <row r="44" spans="1:10" x14ac:dyDescent="0.25">
      <c r="A44" s="45">
        <v>41214</v>
      </c>
      <c r="B44" s="22" t="s">
        <v>26</v>
      </c>
      <c r="C44" s="23"/>
      <c r="D44" s="23"/>
      <c r="E44" s="23"/>
      <c r="F44" s="23"/>
      <c r="G44" s="23"/>
      <c r="H44" s="46">
        <v>0</v>
      </c>
      <c r="I44" s="46">
        <v>0</v>
      </c>
      <c r="J44" s="95">
        <v>0</v>
      </c>
    </row>
    <row r="45" spans="1:10" x14ac:dyDescent="0.25">
      <c r="A45" s="45">
        <v>41215</v>
      </c>
      <c r="B45" s="22" t="s">
        <v>27</v>
      </c>
      <c r="C45" s="23"/>
      <c r="D45" s="23"/>
      <c r="E45" s="23"/>
      <c r="F45" s="23"/>
      <c r="G45" s="23"/>
      <c r="H45" s="46">
        <v>0</v>
      </c>
      <c r="I45" s="46">
        <v>0</v>
      </c>
      <c r="J45" s="95">
        <v>0</v>
      </c>
    </row>
    <row r="46" spans="1:10" x14ac:dyDescent="0.25">
      <c r="A46" s="45">
        <v>41219</v>
      </c>
      <c r="B46" s="22" t="s">
        <v>28</v>
      </c>
      <c r="C46" s="23"/>
      <c r="D46" s="23"/>
      <c r="E46" s="23"/>
      <c r="F46" s="23"/>
      <c r="G46" s="23"/>
      <c r="H46" s="46">
        <v>20000</v>
      </c>
      <c r="I46" s="46">
        <v>7156.03</v>
      </c>
      <c r="J46" s="95">
        <f t="shared" si="0"/>
        <v>35.780149999999999</v>
      </c>
    </row>
    <row r="47" spans="1:10" x14ac:dyDescent="0.25">
      <c r="A47" s="50"/>
      <c r="B47" s="29"/>
      <c r="C47" s="29"/>
      <c r="D47" s="29"/>
      <c r="E47" s="29"/>
      <c r="F47" s="29"/>
      <c r="G47" s="29"/>
      <c r="H47" s="20"/>
      <c r="I47" s="20"/>
      <c r="J47" s="95"/>
    </row>
    <row r="48" spans="1:10" x14ac:dyDescent="0.25">
      <c r="A48" s="38">
        <v>413</v>
      </c>
      <c r="B48" s="48" t="s">
        <v>29</v>
      </c>
      <c r="C48" s="48"/>
      <c r="D48" s="48"/>
      <c r="E48" s="48"/>
      <c r="F48" s="48"/>
      <c r="G48" s="48"/>
      <c r="H48" s="49">
        <f>SUM(H49:H52)</f>
        <v>205000</v>
      </c>
      <c r="I48" s="49">
        <f>SUM(I49:I52)</f>
        <v>202830.8</v>
      </c>
      <c r="J48" s="95">
        <f t="shared" si="0"/>
        <v>98.941853658536587</v>
      </c>
    </row>
    <row r="49" spans="1:12" x14ac:dyDescent="0.25">
      <c r="A49" s="27">
        <v>41311</v>
      </c>
      <c r="B49" s="43" t="s">
        <v>30</v>
      </c>
      <c r="C49" s="28"/>
      <c r="D49" s="28"/>
      <c r="E49" s="28"/>
      <c r="F49" s="28"/>
      <c r="G49" s="28"/>
      <c r="H49" s="44">
        <v>170000</v>
      </c>
      <c r="I49" s="44">
        <v>176114.97</v>
      </c>
      <c r="J49" s="95">
        <f t="shared" si="0"/>
        <v>103.5970411764706</v>
      </c>
    </row>
    <row r="50" spans="1:12" x14ac:dyDescent="0.25">
      <c r="A50" s="27"/>
      <c r="B50" s="43"/>
      <c r="C50" s="28"/>
      <c r="D50" s="28"/>
      <c r="E50" s="28"/>
      <c r="F50" s="28"/>
      <c r="G50" s="28"/>
      <c r="H50" s="44"/>
      <c r="J50" s="95"/>
    </row>
    <row r="51" spans="1:12" x14ac:dyDescent="0.25">
      <c r="A51" s="27"/>
      <c r="B51" s="43" t="s">
        <v>31</v>
      </c>
      <c r="C51" s="28"/>
      <c r="D51" s="28"/>
      <c r="E51" s="28"/>
      <c r="F51" s="28"/>
      <c r="G51" s="28"/>
      <c r="H51" s="44">
        <v>10000</v>
      </c>
      <c r="I51" s="44">
        <v>6071.77</v>
      </c>
      <c r="J51" s="95">
        <f t="shared" si="0"/>
        <v>60.717700000000008</v>
      </c>
    </row>
    <row r="52" spans="1:12" x14ac:dyDescent="0.25">
      <c r="A52" s="45">
        <v>41325</v>
      </c>
      <c r="B52" s="22" t="s">
        <v>32</v>
      </c>
      <c r="C52" s="23"/>
      <c r="D52" s="23"/>
      <c r="E52" s="23"/>
      <c r="F52" s="23"/>
      <c r="G52" s="23"/>
      <c r="H52" s="46">
        <v>25000</v>
      </c>
      <c r="I52" s="46">
        <v>20644.060000000001</v>
      </c>
      <c r="J52" s="95">
        <f t="shared" si="0"/>
        <v>82.576239999999999</v>
      </c>
    </row>
    <row r="53" spans="1:12" ht="13" thickBot="1" x14ac:dyDescent="0.3">
      <c r="A53" s="348">
        <v>41</v>
      </c>
      <c r="B53" s="349" t="s">
        <v>33</v>
      </c>
      <c r="C53" s="350"/>
      <c r="D53" s="350"/>
      <c r="E53" s="350"/>
      <c r="F53" s="350"/>
      <c r="G53" s="351"/>
      <c r="H53" s="347">
        <f>SUM(H39+H43+H48)</f>
        <v>1475000</v>
      </c>
      <c r="I53" s="347">
        <f>SUM(I39+I43+I48)</f>
        <v>1447706.75</v>
      </c>
      <c r="J53" s="408">
        <f t="shared" si="0"/>
        <v>98.149610169491524</v>
      </c>
    </row>
    <row r="54" spans="1:12" ht="13.5" thickTop="1" thickBot="1" x14ac:dyDescent="0.3">
      <c r="A54" s="51"/>
      <c r="B54" s="52"/>
      <c r="C54" s="52"/>
      <c r="D54" s="52"/>
      <c r="E54" s="52"/>
      <c r="F54" s="52"/>
      <c r="G54" s="52"/>
      <c r="H54" s="53"/>
      <c r="I54" s="436"/>
      <c r="J54" s="94"/>
    </row>
    <row r="55" spans="1:12" ht="20.25" customHeight="1" thickBot="1" x14ac:dyDescent="0.35">
      <c r="A55" s="54" t="s">
        <v>0</v>
      </c>
      <c r="B55" s="55"/>
      <c r="C55" s="55"/>
      <c r="D55" s="55" t="s">
        <v>1</v>
      </c>
      <c r="E55" s="55"/>
      <c r="F55" s="55"/>
      <c r="G55" s="56"/>
      <c r="H55" s="57" t="s">
        <v>227</v>
      </c>
      <c r="I55" s="437" t="s">
        <v>216</v>
      </c>
      <c r="J55" s="300" t="s">
        <v>205</v>
      </c>
    </row>
    <row r="56" spans="1:12" x14ac:dyDescent="0.25">
      <c r="A56" s="35">
        <v>42</v>
      </c>
      <c r="B56" s="36" t="s">
        <v>34</v>
      </c>
      <c r="C56" s="36"/>
      <c r="D56" s="36"/>
      <c r="E56" s="36"/>
      <c r="F56" s="36"/>
      <c r="G56" s="36"/>
      <c r="H56" s="37"/>
      <c r="I56" s="435"/>
      <c r="J56" s="93"/>
    </row>
    <row r="57" spans="1:12" x14ac:dyDescent="0.25">
      <c r="A57" s="58">
        <v>421</v>
      </c>
      <c r="B57" s="39" t="s">
        <v>35</v>
      </c>
      <c r="C57" s="48"/>
      <c r="D57" s="48"/>
      <c r="E57" s="48"/>
      <c r="F57" s="48"/>
      <c r="G57" s="48"/>
      <c r="H57" s="49"/>
      <c r="I57" s="49"/>
      <c r="J57" s="93"/>
      <c r="L57" s="306"/>
    </row>
    <row r="58" spans="1:12" x14ac:dyDescent="0.25">
      <c r="A58" s="42">
        <v>42111</v>
      </c>
      <c r="B58" s="43" t="s">
        <v>36</v>
      </c>
      <c r="C58" s="28"/>
      <c r="D58" s="28"/>
      <c r="E58" s="28"/>
      <c r="F58" s="28"/>
      <c r="G58" s="59"/>
      <c r="H58" s="95">
        <v>15000</v>
      </c>
      <c r="I58" s="95">
        <v>14825.66</v>
      </c>
      <c r="J58" s="95">
        <f t="shared" ref="J58:J68" si="1">I58/H58*100</f>
        <v>98.837733333333333</v>
      </c>
    </row>
    <row r="59" spans="1:12" x14ac:dyDescent="0.25">
      <c r="A59" s="21">
        <v>42112</v>
      </c>
      <c r="B59" s="22" t="s">
        <v>37</v>
      </c>
      <c r="C59" s="23"/>
      <c r="D59" s="23"/>
      <c r="E59" s="23"/>
      <c r="F59" s="23"/>
      <c r="G59" s="30"/>
      <c r="H59" s="46"/>
      <c r="I59" s="46"/>
      <c r="J59" s="95"/>
    </row>
    <row r="60" spans="1:12" x14ac:dyDescent="0.25">
      <c r="A60" s="21">
        <v>42113</v>
      </c>
      <c r="B60" s="22" t="s">
        <v>38</v>
      </c>
      <c r="C60" s="23"/>
      <c r="D60" s="23"/>
      <c r="E60" s="23"/>
      <c r="F60" s="23"/>
      <c r="G60" s="30"/>
      <c r="H60" s="95"/>
      <c r="I60" s="95"/>
      <c r="J60" s="95"/>
      <c r="K60" s="325"/>
      <c r="L60" s="306"/>
    </row>
    <row r="61" spans="1:12" x14ac:dyDescent="0.25">
      <c r="A61" s="21">
        <v>42114</v>
      </c>
      <c r="B61" s="22" t="s">
        <v>39</v>
      </c>
      <c r="C61" s="23"/>
      <c r="D61" s="23"/>
      <c r="E61" s="23"/>
      <c r="F61" s="23"/>
      <c r="G61" s="30"/>
      <c r="H61" s="46"/>
      <c r="I61" s="46"/>
      <c r="J61" s="95"/>
    </row>
    <row r="62" spans="1:12" x14ac:dyDescent="0.25">
      <c r="A62" s="21">
        <v>42115</v>
      </c>
      <c r="B62" s="22" t="s">
        <v>40</v>
      </c>
      <c r="C62" s="23"/>
      <c r="D62" s="23"/>
      <c r="E62" s="23"/>
      <c r="F62" s="23"/>
      <c r="G62" s="30"/>
      <c r="H62" s="93"/>
      <c r="I62" s="93"/>
      <c r="J62" s="95"/>
    </row>
    <row r="63" spans="1:12" x14ac:dyDescent="0.25">
      <c r="A63" s="21">
        <v>42116</v>
      </c>
      <c r="B63" s="22" t="s">
        <v>41</v>
      </c>
      <c r="C63" s="23"/>
      <c r="D63" s="23"/>
      <c r="E63" s="23"/>
      <c r="F63" s="23"/>
      <c r="G63" s="30"/>
      <c r="H63" s="46"/>
      <c r="I63" s="46"/>
      <c r="J63" s="95"/>
    </row>
    <row r="64" spans="1:12" x14ac:dyDescent="0.25">
      <c r="A64" s="21">
        <v>42119</v>
      </c>
      <c r="B64" s="22" t="s">
        <v>42</v>
      </c>
      <c r="C64" s="23"/>
      <c r="D64" s="23"/>
      <c r="E64" s="23"/>
      <c r="F64" s="23"/>
      <c r="G64" s="4"/>
      <c r="H64" s="46"/>
      <c r="I64" s="46"/>
      <c r="J64" s="95"/>
    </row>
    <row r="65" spans="1:10" x14ac:dyDescent="0.25">
      <c r="A65" s="21">
        <v>42121</v>
      </c>
      <c r="B65" s="22" t="s">
        <v>43</v>
      </c>
      <c r="C65" s="23"/>
      <c r="D65" s="23"/>
      <c r="E65" s="23"/>
      <c r="F65" s="28"/>
      <c r="G65" s="23"/>
      <c r="H65" s="95">
        <v>32000</v>
      </c>
      <c r="I65" s="95">
        <v>34600</v>
      </c>
      <c r="J65" s="95">
        <f t="shared" si="1"/>
        <v>108.125</v>
      </c>
    </row>
    <row r="66" spans="1:10" x14ac:dyDescent="0.25">
      <c r="A66" s="42">
        <v>42131</v>
      </c>
      <c r="B66" s="43" t="s">
        <v>44</v>
      </c>
      <c r="C66" s="28"/>
      <c r="D66" s="28"/>
      <c r="E66" s="28"/>
      <c r="F66" s="28"/>
      <c r="G66" s="28"/>
      <c r="H66" s="93"/>
      <c r="I66" s="93"/>
      <c r="J66" s="95"/>
    </row>
    <row r="67" spans="1:10" x14ac:dyDescent="0.25">
      <c r="A67" s="21">
        <v>42132</v>
      </c>
      <c r="B67" s="22" t="s">
        <v>45</v>
      </c>
      <c r="C67" s="23"/>
      <c r="D67" s="23"/>
      <c r="E67" s="23"/>
      <c r="F67" s="23"/>
      <c r="G67" s="23"/>
      <c r="H67" s="96">
        <v>3000</v>
      </c>
      <c r="I67" s="96"/>
      <c r="J67" s="95">
        <f t="shared" si="1"/>
        <v>0</v>
      </c>
    </row>
    <row r="68" spans="1:10" ht="13" thickBot="1" x14ac:dyDescent="0.3">
      <c r="A68" s="348"/>
      <c r="B68" s="350" t="s">
        <v>46</v>
      </c>
      <c r="C68" s="350"/>
      <c r="D68" s="350"/>
      <c r="E68" s="350"/>
      <c r="F68" s="350"/>
      <c r="G68" s="350"/>
      <c r="H68" s="347">
        <f>SUM(H58:H67)</f>
        <v>50000</v>
      </c>
      <c r="I68" s="347">
        <f>SUM(I58:I67)</f>
        <v>49425.66</v>
      </c>
      <c r="J68" s="408">
        <f t="shared" si="1"/>
        <v>98.851320000000015</v>
      </c>
    </row>
    <row r="69" spans="1:10" ht="13" thickTop="1" x14ac:dyDescent="0.25">
      <c r="A69" s="60"/>
      <c r="B69" s="61"/>
      <c r="C69" s="29"/>
      <c r="D69" s="29"/>
      <c r="E69" s="29"/>
      <c r="F69" s="29"/>
      <c r="G69" s="62"/>
      <c r="H69" s="25"/>
      <c r="I69" s="142"/>
      <c r="J69" s="94"/>
    </row>
    <row r="70" spans="1:10" x14ac:dyDescent="0.25">
      <c r="A70" s="38">
        <v>422</v>
      </c>
      <c r="B70" s="48" t="s">
        <v>47</v>
      </c>
      <c r="C70" s="48"/>
      <c r="D70" s="48"/>
      <c r="E70" s="48"/>
      <c r="F70" s="48"/>
      <c r="G70" s="48"/>
      <c r="H70" s="49"/>
      <c r="I70" s="438"/>
      <c r="J70" s="93"/>
    </row>
    <row r="71" spans="1:10" x14ac:dyDescent="0.25">
      <c r="A71" s="64">
        <v>42211</v>
      </c>
      <c r="B71" s="61" t="s">
        <v>48</v>
      </c>
      <c r="C71" s="28"/>
      <c r="D71" s="28"/>
      <c r="E71" s="65"/>
      <c r="F71" s="66"/>
      <c r="G71" s="66"/>
      <c r="H71" s="467">
        <f>SUM(H72:H84)</f>
        <v>758871.21000000008</v>
      </c>
      <c r="I71" s="93">
        <v>724040.14</v>
      </c>
      <c r="J71" s="95">
        <f>I71/H71*100</f>
        <v>95.410147395102769</v>
      </c>
    </row>
    <row r="72" spans="1:10" x14ac:dyDescent="0.25">
      <c r="A72" s="21">
        <v>4221101</v>
      </c>
      <c r="B72" s="22" t="s">
        <v>49</v>
      </c>
      <c r="C72" s="23"/>
      <c r="D72" s="4"/>
      <c r="E72" s="23"/>
      <c r="F72" s="23"/>
      <c r="G72" s="23"/>
      <c r="H72" s="468">
        <v>60000</v>
      </c>
      <c r="I72" s="95">
        <v>58033.9</v>
      </c>
      <c r="J72" s="95">
        <f t="shared" ref="J72:J133" si="2">I72/H72*100</f>
        <v>96.723166666666671</v>
      </c>
    </row>
    <row r="73" spans="1:10" x14ac:dyDescent="0.25">
      <c r="A73" s="21">
        <v>4221102</v>
      </c>
      <c r="B73" s="22" t="s">
        <v>50</v>
      </c>
      <c r="C73" s="23"/>
      <c r="D73" s="23"/>
      <c r="E73" s="23"/>
      <c r="F73" s="23"/>
      <c r="G73" s="23"/>
      <c r="H73" s="469">
        <v>6376.08</v>
      </c>
      <c r="I73" s="46">
        <v>6376.08</v>
      </c>
      <c r="J73" s="95">
        <f t="shared" si="2"/>
        <v>100</v>
      </c>
    </row>
    <row r="74" spans="1:10" x14ac:dyDescent="0.25">
      <c r="A74" s="21">
        <v>4221103</v>
      </c>
      <c r="B74" s="22" t="s">
        <v>51</v>
      </c>
      <c r="C74" s="23"/>
      <c r="D74" s="23"/>
      <c r="E74" s="23"/>
      <c r="F74" s="23"/>
      <c r="G74" s="23"/>
      <c r="H74" s="469">
        <v>2000</v>
      </c>
      <c r="I74" s="46"/>
      <c r="J74" s="95">
        <f t="shared" si="2"/>
        <v>0</v>
      </c>
    </row>
    <row r="75" spans="1:10" x14ac:dyDescent="0.25">
      <c r="A75" s="21">
        <v>4221104</v>
      </c>
      <c r="B75" s="22" t="s">
        <v>52</v>
      </c>
      <c r="C75" s="23"/>
      <c r="D75" s="23"/>
      <c r="E75" s="23"/>
      <c r="F75" s="23"/>
      <c r="G75" s="23"/>
      <c r="H75" s="469">
        <v>0</v>
      </c>
      <c r="I75" s="46"/>
      <c r="J75" s="95"/>
    </row>
    <row r="76" spans="1:10" x14ac:dyDescent="0.25">
      <c r="A76" s="21">
        <v>4221105</v>
      </c>
      <c r="B76" s="22" t="s">
        <v>53</v>
      </c>
      <c r="C76" s="23"/>
      <c r="D76" s="23"/>
      <c r="E76" s="23"/>
      <c r="F76" s="23"/>
      <c r="G76" s="23"/>
      <c r="H76" s="469">
        <v>0</v>
      </c>
      <c r="I76" s="46"/>
      <c r="J76" s="95"/>
    </row>
    <row r="77" spans="1:10" x14ac:dyDescent="0.25">
      <c r="A77" s="21">
        <v>4221106</v>
      </c>
      <c r="B77" s="22" t="s">
        <v>54</v>
      </c>
      <c r="C77" s="23"/>
      <c r="D77" s="23"/>
      <c r="E77" s="23"/>
      <c r="F77" s="23"/>
      <c r="G77" s="23"/>
      <c r="H77" s="469">
        <v>0</v>
      </c>
      <c r="I77" s="46"/>
      <c r="J77" s="95"/>
    </row>
    <row r="78" spans="1:10" x14ac:dyDescent="0.25">
      <c r="A78" s="21">
        <v>4221107</v>
      </c>
      <c r="B78" s="22" t="s">
        <v>55</v>
      </c>
      <c r="C78" s="23"/>
      <c r="D78" s="23"/>
      <c r="E78" s="23"/>
      <c r="F78" s="23"/>
      <c r="G78" s="23"/>
      <c r="H78" s="469">
        <v>0</v>
      </c>
      <c r="I78" s="46"/>
      <c r="J78" s="95"/>
    </row>
    <row r="79" spans="1:10" ht="15" customHeight="1" x14ac:dyDescent="0.25">
      <c r="A79" s="21">
        <v>4221108</v>
      </c>
      <c r="B79" s="22" t="s">
        <v>56</v>
      </c>
      <c r="C79" s="23"/>
      <c r="D79" s="23"/>
      <c r="E79" s="23"/>
      <c r="F79" s="23"/>
      <c r="G79" s="23"/>
      <c r="H79" s="469">
        <v>1500</v>
      </c>
      <c r="I79" s="46">
        <v>1500</v>
      </c>
      <c r="J79" s="95">
        <f t="shared" si="2"/>
        <v>100</v>
      </c>
    </row>
    <row r="80" spans="1:10" x14ac:dyDescent="0.25">
      <c r="A80" s="21">
        <v>4221109</v>
      </c>
      <c r="B80" s="22" t="s">
        <v>57</v>
      </c>
      <c r="C80" s="23"/>
      <c r="D80" s="23"/>
      <c r="E80" s="23"/>
      <c r="F80" s="23"/>
      <c r="G80" s="23"/>
      <c r="H80" s="468">
        <v>440000</v>
      </c>
      <c r="I80" s="95">
        <v>433412.35</v>
      </c>
      <c r="J80" s="95">
        <f t="shared" si="2"/>
        <v>98.50280681818181</v>
      </c>
    </row>
    <row r="81" spans="1:12" x14ac:dyDescent="0.25">
      <c r="A81" s="21">
        <v>4221110</v>
      </c>
      <c r="B81" s="22" t="s">
        <v>58</v>
      </c>
      <c r="C81" s="23"/>
      <c r="D81" s="23"/>
      <c r="E81" s="23"/>
      <c r="F81" s="23"/>
      <c r="G81" s="23"/>
      <c r="H81" s="469">
        <v>60000</v>
      </c>
      <c r="I81" s="46">
        <v>38811.129999999997</v>
      </c>
      <c r="J81" s="95">
        <f t="shared" si="2"/>
        <v>64.685216666666662</v>
      </c>
    </row>
    <row r="82" spans="1:12" x14ac:dyDescent="0.25">
      <c r="A82" s="21">
        <v>4221111</v>
      </c>
      <c r="B82" s="22" t="s">
        <v>59</v>
      </c>
      <c r="C82" s="23"/>
      <c r="D82" s="23"/>
      <c r="E82" s="23"/>
      <c r="F82" s="23"/>
      <c r="G82" s="23"/>
      <c r="H82" s="469">
        <v>5000</v>
      </c>
      <c r="I82" s="46"/>
      <c r="J82" s="95">
        <f t="shared" si="2"/>
        <v>0</v>
      </c>
    </row>
    <row r="83" spans="1:12" x14ac:dyDescent="0.25">
      <c r="A83" s="21">
        <v>4221112</v>
      </c>
      <c r="B83" s="22" t="s">
        <v>60</v>
      </c>
      <c r="C83" s="23"/>
      <c r="D83" s="23"/>
      <c r="E83" s="23"/>
      <c r="F83" s="23"/>
      <c r="G83" s="23"/>
      <c r="H83" s="468">
        <v>30000</v>
      </c>
      <c r="I83" s="95">
        <v>31911.55</v>
      </c>
      <c r="J83" s="95">
        <f t="shared" si="2"/>
        <v>106.37183333333333</v>
      </c>
    </row>
    <row r="84" spans="1:12" x14ac:dyDescent="0.25">
      <c r="A84" s="21">
        <v>4221115</v>
      </c>
      <c r="B84" s="22" t="s">
        <v>61</v>
      </c>
      <c r="C84" s="23"/>
      <c r="D84" s="23"/>
      <c r="E84" s="23"/>
      <c r="F84" s="23"/>
      <c r="G84" s="23"/>
      <c r="H84" s="468">
        <v>153995.13</v>
      </c>
      <c r="I84" s="95">
        <v>153995.13</v>
      </c>
      <c r="J84" s="95">
        <f t="shared" si="2"/>
        <v>100</v>
      </c>
    </row>
    <row r="85" spans="1:12" x14ac:dyDescent="0.25">
      <c r="A85" s="21">
        <v>4221116</v>
      </c>
      <c r="B85" s="28" t="s">
        <v>191</v>
      </c>
      <c r="C85" s="28"/>
      <c r="D85" s="28"/>
      <c r="E85" s="28"/>
      <c r="F85" s="28"/>
      <c r="G85" s="28"/>
      <c r="H85" s="469">
        <v>0</v>
      </c>
      <c r="I85" s="18"/>
      <c r="J85" s="95"/>
    </row>
    <row r="86" spans="1:12" x14ac:dyDescent="0.25">
      <c r="A86" s="50"/>
      <c r="B86" s="29"/>
      <c r="C86" s="29"/>
      <c r="D86" s="29"/>
      <c r="E86" s="29"/>
      <c r="F86" s="29"/>
      <c r="G86" s="29"/>
      <c r="H86" s="18"/>
      <c r="J86" s="95"/>
    </row>
    <row r="87" spans="1:12" x14ac:dyDescent="0.25">
      <c r="A87" s="15">
        <v>42212</v>
      </c>
      <c r="B87" s="63" t="s">
        <v>62</v>
      </c>
      <c r="C87" s="23"/>
      <c r="D87" s="23"/>
      <c r="E87" s="23"/>
      <c r="F87" s="23"/>
      <c r="G87" s="30"/>
      <c r="H87" s="467">
        <f>SUM(H88:H90)</f>
        <v>156000</v>
      </c>
      <c r="I87" s="93">
        <v>141577.32999999999</v>
      </c>
      <c r="J87" s="95">
        <f t="shared" si="2"/>
        <v>90.754698717948713</v>
      </c>
    </row>
    <row r="88" spans="1:12" x14ac:dyDescent="0.25">
      <c r="A88" s="21">
        <v>4221201</v>
      </c>
      <c r="B88" s="22" t="s">
        <v>63</v>
      </c>
      <c r="C88" s="23"/>
      <c r="D88" s="23"/>
      <c r="E88" s="23"/>
      <c r="F88" s="23"/>
      <c r="G88" s="23"/>
      <c r="H88" s="468">
        <v>90000</v>
      </c>
      <c r="I88" s="95">
        <v>78792.12</v>
      </c>
      <c r="J88" s="95">
        <f t="shared" si="2"/>
        <v>87.54679999999999</v>
      </c>
      <c r="L88" s="306"/>
    </row>
    <row r="89" spans="1:12" x14ac:dyDescent="0.25">
      <c r="A89" s="21">
        <v>4221202</v>
      </c>
      <c r="B89" s="22" t="s">
        <v>64</v>
      </c>
      <c r="C89" s="23"/>
      <c r="D89" s="23"/>
      <c r="E89" s="23"/>
      <c r="F89" s="23"/>
      <c r="G89" s="23"/>
      <c r="H89" s="468">
        <v>50000</v>
      </c>
      <c r="I89" s="95">
        <v>46875.46</v>
      </c>
      <c r="J89" s="95">
        <f t="shared" si="2"/>
        <v>93.750919999999994</v>
      </c>
    </row>
    <row r="90" spans="1:12" x14ac:dyDescent="0.25">
      <c r="A90" s="27">
        <v>4221203</v>
      </c>
      <c r="B90" s="28" t="s">
        <v>192</v>
      </c>
      <c r="C90" s="29"/>
      <c r="D90" s="29"/>
      <c r="E90" s="29"/>
      <c r="F90" s="29"/>
      <c r="G90" s="29"/>
      <c r="H90" s="91">
        <v>16000</v>
      </c>
      <c r="I90" s="91">
        <v>15909.75</v>
      </c>
      <c r="J90" s="95">
        <f t="shared" si="2"/>
        <v>99.435937500000009</v>
      </c>
    </row>
    <row r="91" spans="1:12" ht="13" thickBot="1" x14ac:dyDescent="0.3">
      <c r="A91" s="348"/>
      <c r="B91" s="350" t="s">
        <v>65</v>
      </c>
      <c r="C91" s="350"/>
      <c r="D91" s="350"/>
      <c r="E91" s="350"/>
      <c r="F91" s="350"/>
      <c r="G91" s="350"/>
      <c r="H91" s="470">
        <f>SUM(H71+H87)</f>
        <v>914871.21000000008</v>
      </c>
      <c r="I91" s="347">
        <f>SUM(I71+I87)</f>
        <v>865617.47</v>
      </c>
      <c r="J91" s="408">
        <f t="shared" si="2"/>
        <v>94.61631982057888</v>
      </c>
    </row>
    <row r="92" spans="1:12" s="259" customFormat="1" ht="13" thickTop="1" x14ac:dyDescent="0.25">
      <c r="A92" s="14"/>
      <c r="B92" s="13"/>
      <c r="C92" s="13"/>
      <c r="D92" s="13"/>
      <c r="E92" s="13"/>
      <c r="F92" s="13"/>
      <c r="G92" s="13"/>
      <c r="H92" s="315"/>
      <c r="I92" s="122"/>
      <c r="J92" s="409"/>
    </row>
    <row r="93" spans="1:12" x14ac:dyDescent="0.25">
      <c r="A93" s="58">
        <v>424</v>
      </c>
      <c r="B93" s="36" t="s">
        <v>66</v>
      </c>
      <c r="C93" s="36"/>
      <c r="D93" s="36"/>
      <c r="E93" s="36"/>
      <c r="F93" s="36"/>
      <c r="G93" s="36"/>
      <c r="H93" s="74"/>
      <c r="I93" s="435"/>
      <c r="J93" s="95"/>
    </row>
    <row r="94" spans="1:12" x14ac:dyDescent="0.25">
      <c r="A94" s="64">
        <v>4241</v>
      </c>
      <c r="B94" s="61" t="s">
        <v>67</v>
      </c>
      <c r="C94" s="28"/>
      <c r="D94" s="28"/>
      <c r="E94" s="28"/>
      <c r="F94" s="28"/>
      <c r="G94" s="59"/>
      <c r="H94" s="462">
        <f>SUM(H95:H99)</f>
        <v>79500</v>
      </c>
      <c r="I94" s="93">
        <v>60646.69</v>
      </c>
      <c r="J94" s="95">
        <f t="shared" si="2"/>
        <v>76.285144654088057</v>
      </c>
    </row>
    <row r="95" spans="1:12" x14ac:dyDescent="0.25">
      <c r="A95" s="21">
        <v>424111</v>
      </c>
      <c r="B95" s="22" t="s">
        <v>68</v>
      </c>
      <c r="C95" s="23"/>
      <c r="D95" s="23"/>
      <c r="E95" s="23"/>
      <c r="F95" s="23"/>
      <c r="G95" s="23"/>
      <c r="H95" s="463">
        <v>60000</v>
      </c>
      <c r="I95" s="95">
        <v>44639.81</v>
      </c>
      <c r="J95" s="95">
        <f t="shared" si="2"/>
        <v>74.399683333333329</v>
      </c>
    </row>
    <row r="96" spans="1:12" x14ac:dyDescent="0.25">
      <c r="A96" s="21">
        <v>42412</v>
      </c>
      <c r="B96" s="22" t="s">
        <v>69</v>
      </c>
      <c r="C96" s="23"/>
      <c r="D96" s="23"/>
      <c r="E96" s="23"/>
      <c r="F96" s="23"/>
      <c r="G96" s="30"/>
      <c r="H96" s="465">
        <v>10500</v>
      </c>
      <c r="I96" s="46">
        <v>10549.57</v>
      </c>
      <c r="J96" s="95">
        <f t="shared" si="2"/>
        <v>100.47209523809524</v>
      </c>
    </row>
    <row r="97" spans="1:14" x14ac:dyDescent="0.25">
      <c r="A97" s="21">
        <v>42413</v>
      </c>
      <c r="B97" s="22" t="s">
        <v>70</v>
      </c>
      <c r="C97" s="23"/>
      <c r="D97" s="23"/>
      <c r="E97" s="23"/>
      <c r="F97" s="23"/>
      <c r="G97" s="30"/>
      <c r="H97" s="465"/>
      <c r="I97" s="46"/>
      <c r="J97" s="95"/>
    </row>
    <row r="98" spans="1:14" x14ac:dyDescent="0.25">
      <c r="A98" s="21">
        <v>42414</v>
      </c>
      <c r="B98" s="22" t="s">
        <v>71</v>
      </c>
      <c r="C98" s="23"/>
      <c r="D98" s="23"/>
      <c r="E98" s="23"/>
      <c r="F98" s="23"/>
      <c r="G98" s="30"/>
      <c r="H98" s="465">
        <v>2000</v>
      </c>
      <c r="I98" s="46">
        <v>367.72</v>
      </c>
      <c r="J98" s="95">
        <f t="shared" si="2"/>
        <v>18.386000000000003</v>
      </c>
    </row>
    <row r="99" spans="1:14" x14ac:dyDescent="0.25">
      <c r="A99" s="21">
        <v>42419</v>
      </c>
      <c r="B99" s="22" t="s">
        <v>72</v>
      </c>
      <c r="C99" s="23"/>
      <c r="D99" s="23"/>
      <c r="E99" s="23"/>
      <c r="F99" s="23"/>
      <c r="G99" s="30"/>
      <c r="H99" s="465">
        <v>7000</v>
      </c>
      <c r="I99" s="46">
        <v>5089.59</v>
      </c>
      <c r="J99" s="95">
        <f t="shared" si="2"/>
        <v>72.70842857142857</v>
      </c>
    </row>
    <row r="100" spans="1:14" x14ac:dyDescent="0.25">
      <c r="A100" s="14"/>
      <c r="B100" s="13"/>
      <c r="C100" s="13"/>
      <c r="D100" s="13"/>
      <c r="E100" s="13"/>
      <c r="F100" s="13"/>
      <c r="G100" s="13"/>
      <c r="H100" s="465"/>
      <c r="I100" s="46"/>
      <c r="J100" s="95"/>
    </row>
    <row r="101" spans="1:14" x14ac:dyDescent="0.25">
      <c r="A101" s="15">
        <v>4243</v>
      </c>
      <c r="B101" s="63" t="s">
        <v>73</v>
      </c>
      <c r="C101" s="23"/>
      <c r="D101" s="23"/>
      <c r="E101" s="23"/>
      <c r="F101" s="23"/>
      <c r="G101" s="30"/>
      <c r="H101" s="462">
        <f>SUM(H102:H106)</f>
        <v>190000</v>
      </c>
      <c r="I101" s="93">
        <v>138758.03</v>
      </c>
      <c r="J101" s="95">
        <f t="shared" si="2"/>
        <v>73.030542105263152</v>
      </c>
    </row>
    <row r="102" spans="1:14" x14ac:dyDescent="0.25">
      <c r="A102" s="21">
        <v>42431</v>
      </c>
      <c r="B102" s="22" t="s">
        <v>74</v>
      </c>
      <c r="C102" s="23"/>
      <c r="D102" s="23"/>
      <c r="E102" s="23"/>
      <c r="F102" s="23"/>
      <c r="G102" s="30"/>
      <c r="H102" s="465">
        <v>105000</v>
      </c>
      <c r="I102" s="46">
        <v>76439.17</v>
      </c>
      <c r="J102" s="95">
        <f t="shared" si="2"/>
        <v>72.799209523809523</v>
      </c>
    </row>
    <row r="103" spans="1:14" x14ac:dyDescent="0.25">
      <c r="A103" s="21">
        <v>42432</v>
      </c>
      <c r="B103" s="22" t="s">
        <v>75</v>
      </c>
      <c r="C103" s="23"/>
      <c r="D103" s="23"/>
      <c r="E103" s="23"/>
      <c r="F103" s="23"/>
      <c r="G103" s="30"/>
      <c r="H103" s="463">
        <v>74000</v>
      </c>
      <c r="I103" s="95">
        <v>55185.96</v>
      </c>
      <c r="J103" s="95">
        <f t="shared" si="2"/>
        <v>74.575621621621622</v>
      </c>
    </row>
    <row r="104" spans="1:14" x14ac:dyDescent="0.25">
      <c r="A104" s="15">
        <v>42441</v>
      </c>
      <c r="B104" s="63" t="s">
        <v>76</v>
      </c>
      <c r="C104" s="16"/>
      <c r="D104" s="16"/>
      <c r="E104" s="16"/>
      <c r="F104" s="16"/>
      <c r="G104" s="17"/>
      <c r="H104" s="461"/>
      <c r="I104" s="18"/>
      <c r="J104" s="95"/>
    </row>
    <row r="105" spans="1:14" x14ac:dyDescent="0.25">
      <c r="A105" s="21">
        <v>424411</v>
      </c>
      <c r="B105" s="22" t="s">
        <v>76</v>
      </c>
      <c r="C105" s="23"/>
      <c r="D105" s="23"/>
      <c r="E105" s="23"/>
      <c r="F105" s="23"/>
      <c r="G105" s="23"/>
      <c r="H105" s="465">
        <v>6000</v>
      </c>
      <c r="I105" s="46">
        <v>7132.9</v>
      </c>
      <c r="J105" s="95">
        <f t="shared" si="2"/>
        <v>118.88166666666666</v>
      </c>
    </row>
    <row r="106" spans="1:14" x14ac:dyDescent="0.25">
      <c r="A106" s="21">
        <v>424413</v>
      </c>
      <c r="B106" s="22" t="s">
        <v>77</v>
      </c>
      <c r="C106" s="23"/>
      <c r="D106" s="23"/>
      <c r="E106" s="23"/>
      <c r="F106" s="23"/>
      <c r="G106" s="30"/>
      <c r="H106" s="465">
        <v>5000</v>
      </c>
      <c r="I106" s="46"/>
      <c r="J106" s="95">
        <f t="shared" si="2"/>
        <v>0</v>
      </c>
    </row>
    <row r="107" spans="1:14" ht="13" thickBot="1" x14ac:dyDescent="0.3">
      <c r="A107" s="348"/>
      <c r="B107" s="350" t="s">
        <v>78</v>
      </c>
      <c r="C107" s="350"/>
      <c r="D107" s="350"/>
      <c r="E107" s="350"/>
      <c r="F107" s="350"/>
      <c r="G107" s="350"/>
      <c r="H107" s="347">
        <f>SUM(H94+H101)</f>
        <v>269500</v>
      </c>
      <c r="I107" s="347">
        <f>SUM(I94+I101)</f>
        <v>199404.72</v>
      </c>
      <c r="J107" s="408">
        <f t="shared" si="2"/>
        <v>73.990619666048246</v>
      </c>
    </row>
    <row r="108" spans="1:14" ht="13" thickTop="1" x14ac:dyDescent="0.25">
      <c r="A108" s="401"/>
      <c r="B108" s="99"/>
      <c r="C108" s="13"/>
      <c r="D108" s="13"/>
      <c r="E108" s="13"/>
      <c r="F108" s="13"/>
      <c r="G108" s="99"/>
      <c r="H108" s="422"/>
      <c r="I108" s="422"/>
      <c r="J108" s="423"/>
      <c r="K108" s="306"/>
      <c r="L108" s="306"/>
    </row>
    <row r="109" spans="1:14" ht="13" thickBot="1" x14ac:dyDescent="0.3">
      <c r="A109" s="383"/>
      <c r="B109" s="331"/>
      <c r="C109" s="331"/>
      <c r="D109" s="331"/>
      <c r="E109" s="331"/>
      <c r="F109" s="331"/>
      <c r="G109" s="331"/>
      <c r="H109" s="402"/>
      <c r="I109" s="402"/>
      <c r="J109" s="429"/>
      <c r="K109" s="325"/>
      <c r="L109" s="306"/>
      <c r="M109" s="306"/>
      <c r="N109" s="306"/>
    </row>
    <row r="110" spans="1:14" ht="13" thickBot="1" x14ac:dyDescent="0.3">
      <c r="A110" s="388" t="s">
        <v>0</v>
      </c>
      <c r="B110" s="13"/>
      <c r="C110" s="13"/>
      <c r="D110" s="13"/>
      <c r="E110" s="13"/>
      <c r="F110" s="13"/>
      <c r="G110" s="386"/>
      <c r="H110" s="387" t="s">
        <v>227</v>
      </c>
      <c r="I110" s="439" t="s">
        <v>225</v>
      </c>
      <c r="J110" s="430"/>
      <c r="K110" s="306"/>
      <c r="L110" s="306"/>
      <c r="M110" s="306"/>
      <c r="N110" s="306"/>
    </row>
    <row r="111" spans="1:14" ht="13" thickBot="1" x14ac:dyDescent="0.3">
      <c r="A111" s="385">
        <v>425</v>
      </c>
      <c r="B111" s="382" t="s">
        <v>79</v>
      </c>
      <c r="C111" s="389"/>
      <c r="D111" s="338"/>
      <c r="E111" s="338"/>
      <c r="F111" s="338"/>
      <c r="G111" s="382"/>
      <c r="H111" s="384"/>
      <c r="I111" s="440"/>
      <c r="J111" s="409"/>
    </row>
    <row r="112" spans="1:14" x14ac:dyDescent="0.25">
      <c r="A112" s="64">
        <v>4251</v>
      </c>
      <c r="B112" s="61" t="s">
        <v>80</v>
      </c>
      <c r="C112" s="28"/>
      <c r="D112" s="28"/>
      <c r="E112" s="28"/>
      <c r="F112" s="28"/>
      <c r="G112" s="59"/>
      <c r="H112" s="462">
        <f>SUM(H113:H117)</f>
        <v>156000</v>
      </c>
      <c r="I112" s="94">
        <f>SUM(I113:I117)</f>
        <v>130141.82999999999</v>
      </c>
      <c r="J112" s="95">
        <f t="shared" si="2"/>
        <v>83.424249999999986</v>
      </c>
    </row>
    <row r="113" spans="1:10" x14ac:dyDescent="0.25">
      <c r="A113" s="21">
        <v>425112</v>
      </c>
      <c r="B113" s="22" t="s">
        <v>81</v>
      </c>
      <c r="C113" s="23"/>
      <c r="D113" s="23"/>
      <c r="E113" s="4"/>
      <c r="F113" s="23"/>
      <c r="G113" s="23"/>
      <c r="H113" s="463">
        <v>45000</v>
      </c>
      <c r="I113" s="95">
        <v>46273.51</v>
      </c>
      <c r="J113" s="95">
        <f t="shared" si="2"/>
        <v>102.83002222222221</v>
      </c>
    </row>
    <row r="114" spans="1:10" x14ac:dyDescent="0.25">
      <c r="A114" s="304">
        <v>42512</v>
      </c>
      <c r="B114" s="22" t="s">
        <v>185</v>
      </c>
      <c r="C114" s="23"/>
      <c r="D114" s="23"/>
      <c r="E114" s="23"/>
      <c r="F114" s="23"/>
      <c r="G114" s="30"/>
      <c r="H114" s="466">
        <v>35000</v>
      </c>
      <c r="I114" s="68">
        <v>12362.75</v>
      </c>
      <c r="J114" s="95">
        <f t="shared" si="2"/>
        <v>35.322142857142858</v>
      </c>
    </row>
    <row r="115" spans="1:10" x14ac:dyDescent="0.25">
      <c r="A115" s="42">
        <v>425131</v>
      </c>
      <c r="B115" s="22" t="s">
        <v>82</v>
      </c>
      <c r="C115" s="23"/>
      <c r="D115" s="23"/>
      <c r="E115" s="23"/>
      <c r="F115" s="23"/>
      <c r="G115" s="23"/>
      <c r="H115" s="463">
        <v>65000</v>
      </c>
      <c r="I115" s="95">
        <v>59563.42</v>
      </c>
      <c r="J115" s="95">
        <f t="shared" si="2"/>
        <v>91.636030769230771</v>
      </c>
    </row>
    <row r="116" spans="1:10" x14ac:dyDescent="0.25">
      <c r="A116" s="21">
        <v>425141</v>
      </c>
      <c r="B116" s="22" t="s">
        <v>83</v>
      </c>
      <c r="C116" s="23"/>
      <c r="D116" s="23"/>
      <c r="E116" s="23"/>
      <c r="F116" s="23"/>
      <c r="G116" s="23"/>
      <c r="H116" s="465">
        <v>1000</v>
      </c>
      <c r="I116" s="46">
        <v>2396.4</v>
      </c>
      <c r="J116" s="95">
        <f t="shared" si="2"/>
        <v>239.64000000000004</v>
      </c>
    </row>
    <row r="117" spans="1:10" x14ac:dyDescent="0.25">
      <c r="A117" s="21">
        <v>425142</v>
      </c>
      <c r="B117" s="22" t="s">
        <v>84</v>
      </c>
      <c r="C117" s="23"/>
      <c r="D117" s="23"/>
      <c r="E117" s="23"/>
      <c r="F117" s="23"/>
      <c r="G117" s="23"/>
      <c r="H117" s="463">
        <v>10000</v>
      </c>
      <c r="I117" s="95">
        <v>9545.75</v>
      </c>
      <c r="J117" s="95">
        <f t="shared" si="2"/>
        <v>95.457499999999996</v>
      </c>
    </row>
    <row r="118" spans="1:10" x14ac:dyDescent="0.25">
      <c r="A118" s="69"/>
      <c r="B118" s="4"/>
      <c r="C118" s="4"/>
      <c r="D118" s="4"/>
      <c r="E118" s="4"/>
      <c r="F118" s="4"/>
      <c r="G118" s="4"/>
      <c r="H118" s="432"/>
      <c r="I118" s="432"/>
      <c r="J118" s="95"/>
    </row>
    <row r="119" spans="1:10" x14ac:dyDescent="0.25">
      <c r="A119" s="15">
        <v>4252</v>
      </c>
      <c r="B119" s="63" t="s">
        <v>85</v>
      </c>
      <c r="C119" s="16"/>
      <c r="D119" s="16"/>
      <c r="E119" s="16"/>
      <c r="F119" s="16"/>
      <c r="G119" s="17"/>
      <c r="H119" s="464">
        <f>SUM(H120:H123)</f>
        <v>171000</v>
      </c>
      <c r="I119" s="94">
        <f>SUM(I120:I123)</f>
        <v>158616.37</v>
      </c>
      <c r="J119" s="95">
        <f t="shared" si="2"/>
        <v>92.758111111111106</v>
      </c>
    </row>
    <row r="120" spans="1:10" x14ac:dyDescent="0.25">
      <c r="A120" s="21">
        <v>425221</v>
      </c>
      <c r="B120" s="22" t="s">
        <v>86</v>
      </c>
      <c r="C120" s="23"/>
      <c r="D120" s="23"/>
      <c r="E120" s="23"/>
      <c r="F120" s="23"/>
      <c r="G120" s="30"/>
      <c r="H120" s="463">
        <v>130000</v>
      </c>
      <c r="I120" s="95">
        <v>127689.75</v>
      </c>
      <c r="J120" s="95">
        <f t="shared" si="2"/>
        <v>98.222884615384615</v>
      </c>
    </row>
    <row r="121" spans="1:10" x14ac:dyDescent="0.25">
      <c r="A121" s="21">
        <v>425222</v>
      </c>
      <c r="B121" s="22" t="s">
        <v>87</v>
      </c>
      <c r="C121" s="23"/>
      <c r="D121" s="23"/>
      <c r="E121" s="23"/>
      <c r="F121" s="23"/>
      <c r="G121" s="30"/>
      <c r="H121" s="463">
        <v>30000</v>
      </c>
      <c r="I121" s="95">
        <v>23286.25</v>
      </c>
      <c r="J121" s="95">
        <f t="shared" si="2"/>
        <v>77.620833333333323</v>
      </c>
    </row>
    <row r="122" spans="1:10" x14ac:dyDescent="0.25">
      <c r="A122" s="21">
        <v>425223</v>
      </c>
      <c r="B122" s="22" t="s">
        <v>88</v>
      </c>
      <c r="C122" s="23"/>
      <c r="D122" s="23"/>
      <c r="E122" s="23"/>
      <c r="F122" s="23"/>
      <c r="G122" s="4"/>
      <c r="H122" s="463">
        <v>1000</v>
      </c>
      <c r="I122" s="95">
        <v>372.5</v>
      </c>
      <c r="J122" s="95">
        <f t="shared" si="2"/>
        <v>37.25</v>
      </c>
    </row>
    <row r="123" spans="1:10" x14ac:dyDescent="0.25">
      <c r="A123" s="21">
        <v>42529</v>
      </c>
      <c r="B123" s="22" t="s">
        <v>89</v>
      </c>
      <c r="C123" s="23"/>
      <c r="D123" s="23"/>
      <c r="E123" s="23"/>
      <c r="F123" s="23"/>
      <c r="G123" s="30"/>
      <c r="H123" s="463">
        <v>10000</v>
      </c>
      <c r="I123" s="95">
        <v>7267.87</v>
      </c>
      <c r="J123" s="95">
        <f t="shared" si="2"/>
        <v>72.678699999999992</v>
      </c>
    </row>
    <row r="124" spans="1:10" x14ac:dyDescent="0.25">
      <c r="A124" s="14"/>
      <c r="B124" s="13"/>
      <c r="C124" s="13"/>
      <c r="D124" s="13"/>
      <c r="E124" s="13"/>
      <c r="F124" s="13"/>
      <c r="G124" s="13"/>
      <c r="H124" s="18"/>
      <c r="I124" s="18"/>
      <c r="J124" s="95"/>
    </row>
    <row r="125" spans="1:10" x14ac:dyDescent="0.25">
      <c r="A125" s="15">
        <v>4253</v>
      </c>
      <c r="B125" s="63" t="s">
        <v>90</v>
      </c>
      <c r="C125" s="23"/>
      <c r="D125" s="23"/>
      <c r="E125" s="23"/>
      <c r="F125" s="23"/>
      <c r="G125" s="30"/>
      <c r="H125" s="93">
        <v>0</v>
      </c>
      <c r="I125" s="93">
        <v>0</v>
      </c>
      <c r="J125" s="95"/>
    </row>
    <row r="126" spans="1:10" x14ac:dyDescent="0.25">
      <c r="A126" s="21">
        <v>42531</v>
      </c>
      <c r="B126" s="22" t="s">
        <v>91</v>
      </c>
      <c r="C126" s="23"/>
      <c r="D126" s="23"/>
      <c r="E126" s="23"/>
      <c r="F126" s="23"/>
      <c r="G126" s="30"/>
      <c r="H126" s="46"/>
      <c r="I126" s="327"/>
      <c r="J126" s="95"/>
    </row>
    <row r="127" spans="1:10" x14ac:dyDescent="0.25">
      <c r="A127" s="21">
        <v>42532</v>
      </c>
      <c r="B127" s="22" t="s">
        <v>92</v>
      </c>
      <c r="C127" s="23"/>
      <c r="D127" s="23"/>
      <c r="E127" s="23"/>
      <c r="F127" s="23"/>
      <c r="G127" s="30"/>
      <c r="H127" s="46"/>
      <c r="I127" s="327"/>
      <c r="J127" s="95"/>
    </row>
    <row r="128" spans="1:10" x14ac:dyDescent="0.25">
      <c r="A128" s="21">
        <v>42533</v>
      </c>
      <c r="B128" s="22" t="s">
        <v>93</v>
      </c>
      <c r="C128" s="23"/>
      <c r="D128" s="23"/>
      <c r="E128" s="23"/>
      <c r="F128" s="23"/>
      <c r="G128" s="30"/>
      <c r="H128" s="46"/>
      <c r="I128" s="327"/>
      <c r="J128" s="95"/>
    </row>
    <row r="129" spans="1:10" x14ac:dyDescent="0.25">
      <c r="A129" s="21">
        <v>42534</v>
      </c>
      <c r="B129" s="22" t="s">
        <v>94</v>
      </c>
      <c r="C129" s="23"/>
      <c r="D129" s="23"/>
      <c r="E129" s="23"/>
      <c r="F129" s="23"/>
      <c r="G129" s="30"/>
      <c r="H129" s="93"/>
      <c r="I129" s="327"/>
      <c r="J129" s="95"/>
    </row>
    <row r="130" spans="1:10" x14ac:dyDescent="0.25">
      <c r="A130" s="21">
        <v>42539</v>
      </c>
      <c r="B130" s="22" t="s">
        <v>95</v>
      </c>
      <c r="C130" s="23"/>
      <c r="D130" s="23"/>
      <c r="E130" s="23"/>
      <c r="F130" s="23"/>
      <c r="G130" s="30"/>
      <c r="H130" s="46"/>
      <c r="I130" s="327"/>
      <c r="J130" s="95"/>
    </row>
    <row r="131" spans="1:10" x14ac:dyDescent="0.25">
      <c r="A131" s="50"/>
      <c r="B131" s="29"/>
      <c r="C131" s="29"/>
      <c r="D131" s="29"/>
      <c r="E131" s="29"/>
      <c r="F131" s="29"/>
      <c r="G131" s="29"/>
      <c r="H131" s="18"/>
      <c r="I131" s="142"/>
      <c r="J131" s="95"/>
    </row>
    <row r="132" spans="1:10" x14ac:dyDescent="0.25">
      <c r="A132" s="15">
        <v>4254</v>
      </c>
      <c r="B132" s="63" t="s">
        <v>96</v>
      </c>
      <c r="C132" s="23"/>
      <c r="D132" s="23"/>
      <c r="E132" s="23"/>
      <c r="F132" s="23"/>
      <c r="G132" s="30"/>
      <c r="H132" s="462">
        <f>SUM(H133:H139)</f>
        <v>274000</v>
      </c>
      <c r="I132" s="93">
        <f>SUM(I133:I139)</f>
        <v>245196.84999999998</v>
      </c>
      <c r="J132" s="95">
        <f t="shared" si="2"/>
        <v>89.487901459854001</v>
      </c>
    </row>
    <row r="133" spans="1:10" x14ac:dyDescent="0.25">
      <c r="A133" s="21">
        <v>42542</v>
      </c>
      <c r="B133" s="22" t="s">
        <v>97</v>
      </c>
      <c r="C133" s="23"/>
      <c r="D133" s="23"/>
      <c r="E133" s="23"/>
      <c r="F133" s="23"/>
      <c r="G133" s="30"/>
      <c r="H133" s="465">
        <v>7000</v>
      </c>
      <c r="I133" s="46">
        <v>7242.51</v>
      </c>
      <c r="J133" s="95">
        <f t="shared" si="2"/>
        <v>103.46442857142857</v>
      </c>
    </row>
    <row r="134" spans="1:10" x14ac:dyDescent="0.25">
      <c r="A134" s="21">
        <v>42543</v>
      </c>
      <c r="B134" s="22" t="s">
        <v>98</v>
      </c>
      <c r="C134" s="23"/>
      <c r="D134" s="23"/>
      <c r="E134" s="23"/>
      <c r="F134" s="23"/>
      <c r="G134" s="30"/>
      <c r="H134" s="465"/>
      <c r="I134" s="46"/>
      <c r="J134" s="95"/>
    </row>
    <row r="135" spans="1:10" x14ac:dyDescent="0.25">
      <c r="A135" s="21">
        <v>42544</v>
      </c>
      <c r="B135" s="22" t="s">
        <v>99</v>
      </c>
      <c r="C135" s="23"/>
      <c r="D135" s="23"/>
      <c r="E135" s="23"/>
      <c r="F135" s="23"/>
      <c r="G135" s="30"/>
      <c r="H135" s="465"/>
      <c r="I135" s="46"/>
      <c r="J135" s="95"/>
    </row>
    <row r="136" spans="1:10" x14ac:dyDescent="0.25">
      <c r="A136" s="21">
        <v>42545</v>
      </c>
      <c r="B136" s="22" t="s">
        <v>100</v>
      </c>
      <c r="C136" s="23"/>
      <c r="D136" s="23"/>
      <c r="E136" s="23"/>
      <c r="F136" s="23"/>
      <c r="G136" s="30"/>
      <c r="H136" s="463">
        <v>105000</v>
      </c>
      <c r="I136" s="95">
        <v>103240.06</v>
      </c>
      <c r="J136" s="95">
        <f t="shared" ref="J136:J197" si="3">I136/H136*100</f>
        <v>98.32386666666666</v>
      </c>
    </row>
    <row r="137" spans="1:10" x14ac:dyDescent="0.25">
      <c r="A137" s="21">
        <v>42546</v>
      </c>
      <c r="B137" s="22" t="s">
        <v>101</v>
      </c>
      <c r="C137" s="23"/>
      <c r="D137" s="23"/>
      <c r="E137" s="23"/>
      <c r="F137" s="23"/>
      <c r="G137" s="30"/>
      <c r="H137" s="465"/>
      <c r="I137" s="46"/>
      <c r="J137" s="95"/>
    </row>
    <row r="138" spans="1:10" ht="19.5" customHeight="1" x14ac:dyDescent="0.25">
      <c r="A138" s="21">
        <v>42547</v>
      </c>
      <c r="B138" s="22" t="s">
        <v>102</v>
      </c>
      <c r="C138" s="23"/>
      <c r="D138" s="23"/>
      <c r="E138" s="23"/>
      <c r="F138" s="23"/>
      <c r="G138" s="30"/>
      <c r="H138" s="463">
        <v>2000</v>
      </c>
      <c r="I138" s="95">
        <v>1920</v>
      </c>
      <c r="J138" s="95">
        <f t="shared" si="3"/>
        <v>96</v>
      </c>
    </row>
    <row r="139" spans="1:10" x14ac:dyDescent="0.25">
      <c r="A139" s="21">
        <v>425491</v>
      </c>
      <c r="B139" s="22" t="s">
        <v>103</v>
      </c>
      <c r="C139" s="23"/>
      <c r="D139" s="23"/>
      <c r="E139" s="23"/>
      <c r="F139" s="23"/>
      <c r="G139" s="23"/>
      <c r="H139" s="463">
        <v>160000</v>
      </c>
      <c r="I139" s="95">
        <v>132794.28</v>
      </c>
      <c r="J139" s="95">
        <f t="shared" si="3"/>
        <v>82.996425000000002</v>
      </c>
    </row>
    <row r="140" spans="1:10" x14ac:dyDescent="0.25">
      <c r="A140" s="14"/>
      <c r="B140" s="13"/>
      <c r="C140" s="13"/>
      <c r="D140" s="13"/>
      <c r="E140" s="13"/>
      <c r="F140" s="13"/>
      <c r="G140" s="13"/>
      <c r="H140" s="122"/>
      <c r="I140" s="122"/>
      <c r="J140" s="95"/>
    </row>
    <row r="141" spans="1:10" x14ac:dyDescent="0.25">
      <c r="A141" s="15">
        <v>4255</v>
      </c>
      <c r="B141" s="63" t="s">
        <v>104</v>
      </c>
      <c r="C141" s="23"/>
      <c r="D141" s="23"/>
      <c r="E141" s="23"/>
      <c r="F141" s="23"/>
      <c r="G141" s="30"/>
      <c r="H141" s="462">
        <f>SUM(H142)</f>
        <v>4000</v>
      </c>
      <c r="I141" s="93">
        <f>SUM(I142)</f>
        <v>3412.5</v>
      </c>
      <c r="J141" s="95">
        <f t="shared" si="3"/>
        <v>85.3125</v>
      </c>
    </row>
    <row r="142" spans="1:10" x14ac:dyDescent="0.25">
      <c r="A142" s="21">
        <v>42559</v>
      </c>
      <c r="B142" s="22" t="s">
        <v>105</v>
      </c>
      <c r="C142" s="23"/>
      <c r="D142" s="23"/>
      <c r="E142" s="23"/>
      <c r="F142" s="23"/>
      <c r="G142" s="30"/>
      <c r="H142" s="465">
        <v>4000</v>
      </c>
      <c r="I142" s="46">
        <v>3412.5</v>
      </c>
      <c r="J142" s="95"/>
    </row>
    <row r="143" spans="1:10" x14ac:dyDescent="0.25">
      <c r="A143" s="14"/>
      <c r="B143" s="13"/>
      <c r="C143" s="13"/>
      <c r="D143" s="13"/>
      <c r="E143" s="13"/>
      <c r="F143" s="13"/>
      <c r="G143" s="13"/>
      <c r="H143" s="461"/>
      <c r="I143" s="18"/>
      <c r="J143" s="95"/>
    </row>
    <row r="144" spans="1:10" x14ac:dyDescent="0.25">
      <c r="A144" s="15">
        <v>4257</v>
      </c>
      <c r="B144" s="63" t="s">
        <v>106</v>
      </c>
      <c r="C144" s="23"/>
      <c r="D144" s="23"/>
      <c r="E144" s="23"/>
      <c r="F144" s="23"/>
      <c r="G144" s="30"/>
      <c r="H144" s="462">
        <f>SUM(H146:H157)</f>
        <v>903753.13</v>
      </c>
      <c r="I144" s="93">
        <f>SUM(I146:I157)</f>
        <v>854600.1</v>
      </c>
      <c r="J144" s="95">
        <f t="shared" si="3"/>
        <v>94.561232667598063</v>
      </c>
    </row>
    <row r="145" spans="1:10" x14ac:dyDescent="0.25">
      <c r="A145" s="45"/>
      <c r="B145" s="22"/>
      <c r="C145" s="23"/>
      <c r="D145" s="23"/>
      <c r="E145" s="23"/>
      <c r="F145" s="23"/>
      <c r="G145" s="30"/>
      <c r="H145" s="462"/>
      <c r="I145" s="93"/>
      <c r="J145" s="95"/>
    </row>
    <row r="146" spans="1:10" x14ac:dyDescent="0.25">
      <c r="A146" s="45">
        <v>425713</v>
      </c>
      <c r="B146" s="22" t="s">
        <v>107</v>
      </c>
      <c r="C146" s="23"/>
      <c r="D146" s="23"/>
      <c r="E146" s="23"/>
      <c r="F146" s="23"/>
      <c r="G146" s="30"/>
      <c r="H146" s="465">
        <v>100000</v>
      </c>
      <c r="I146" s="46">
        <v>97036.03</v>
      </c>
      <c r="J146" s="95">
        <f t="shared" si="3"/>
        <v>97.036029999999997</v>
      </c>
    </row>
    <row r="147" spans="1:10" x14ac:dyDescent="0.25">
      <c r="A147" s="45">
        <v>425731</v>
      </c>
      <c r="B147" s="22" t="s">
        <v>108</v>
      </c>
      <c r="C147" s="23"/>
      <c r="D147" s="23"/>
      <c r="E147" s="23"/>
      <c r="F147" s="23"/>
      <c r="G147" s="23"/>
      <c r="H147" s="465">
        <v>227500</v>
      </c>
      <c r="I147" s="46">
        <v>227500</v>
      </c>
      <c r="J147" s="95">
        <f t="shared" si="3"/>
        <v>100</v>
      </c>
    </row>
    <row r="148" spans="1:10" x14ac:dyDescent="0.25">
      <c r="A148" s="45">
        <v>425732</v>
      </c>
      <c r="B148" s="22" t="s">
        <v>109</v>
      </c>
      <c r="C148" s="23"/>
      <c r="D148" s="23"/>
      <c r="E148" s="23"/>
      <c r="F148" s="23"/>
      <c r="G148" s="23"/>
      <c r="H148" s="465">
        <v>7000</v>
      </c>
      <c r="I148" s="46">
        <v>6235</v>
      </c>
      <c r="J148" s="95">
        <f t="shared" si="3"/>
        <v>89.071428571428569</v>
      </c>
    </row>
    <row r="149" spans="1:10" x14ac:dyDescent="0.25">
      <c r="A149" s="21">
        <v>42574</v>
      </c>
      <c r="B149" s="22" t="s">
        <v>110</v>
      </c>
      <c r="C149" s="23"/>
      <c r="D149" s="23"/>
      <c r="E149" s="23"/>
      <c r="F149" s="23"/>
      <c r="G149" s="30"/>
      <c r="H149" s="465">
        <v>90000</v>
      </c>
      <c r="I149" s="46">
        <v>87750</v>
      </c>
      <c r="J149" s="95">
        <f t="shared" si="3"/>
        <v>97.5</v>
      </c>
    </row>
    <row r="150" spans="1:10" ht="13.5" customHeight="1" x14ac:dyDescent="0.25">
      <c r="A150" s="45">
        <v>425771</v>
      </c>
      <c r="B150" s="22" t="s">
        <v>196</v>
      </c>
      <c r="C150" s="23"/>
      <c r="D150" s="23"/>
      <c r="E150" s="23"/>
      <c r="F150" s="23"/>
      <c r="G150" s="4"/>
      <c r="H150" s="465">
        <v>96125</v>
      </c>
      <c r="I150" s="46">
        <v>96125</v>
      </c>
      <c r="J150" s="95">
        <f t="shared" si="3"/>
        <v>100</v>
      </c>
    </row>
    <row r="151" spans="1:10" x14ac:dyDescent="0.25">
      <c r="A151" s="45">
        <v>425772</v>
      </c>
      <c r="B151" s="22" t="s">
        <v>111</v>
      </c>
      <c r="C151" s="23"/>
      <c r="D151" s="23"/>
      <c r="E151" s="23"/>
      <c r="F151" s="23"/>
      <c r="G151" s="23"/>
      <c r="H151" s="465">
        <v>3525</v>
      </c>
      <c r="I151" s="46">
        <v>3525</v>
      </c>
      <c r="J151" s="95">
        <f t="shared" si="3"/>
        <v>100</v>
      </c>
    </row>
    <row r="152" spans="1:10" x14ac:dyDescent="0.25">
      <c r="A152" s="45">
        <v>425773</v>
      </c>
      <c r="B152" s="22" t="s">
        <v>112</v>
      </c>
      <c r="C152" s="23"/>
      <c r="D152" s="23"/>
      <c r="E152" s="23"/>
      <c r="F152" s="23"/>
      <c r="G152" s="23"/>
      <c r="H152" s="465">
        <v>0</v>
      </c>
      <c r="I152" s="46">
        <v>0</v>
      </c>
      <c r="J152" s="95"/>
    </row>
    <row r="153" spans="1:10" x14ac:dyDescent="0.25">
      <c r="A153" s="45">
        <v>425792</v>
      </c>
      <c r="B153" s="22" t="s">
        <v>226</v>
      </c>
      <c r="C153" s="23"/>
      <c r="D153" s="23"/>
      <c r="E153" s="23"/>
      <c r="F153" s="23"/>
      <c r="G153" s="23"/>
      <c r="H153" s="465">
        <v>70000</v>
      </c>
      <c r="I153" s="46">
        <v>63608.44</v>
      </c>
      <c r="J153" s="95">
        <f t="shared" si="3"/>
        <v>90.869200000000006</v>
      </c>
    </row>
    <row r="154" spans="1:10" x14ac:dyDescent="0.25">
      <c r="A154" s="45">
        <v>425793</v>
      </c>
      <c r="B154" s="22" t="s">
        <v>113</v>
      </c>
      <c r="C154" s="23"/>
      <c r="D154" s="23"/>
      <c r="E154" s="23"/>
      <c r="F154" s="23"/>
      <c r="G154" s="23"/>
      <c r="H154" s="465">
        <v>75000</v>
      </c>
      <c r="I154" s="46">
        <v>75000</v>
      </c>
      <c r="J154" s="95">
        <f t="shared" si="3"/>
        <v>100</v>
      </c>
    </row>
    <row r="155" spans="1:10" x14ac:dyDescent="0.25">
      <c r="A155" s="45">
        <v>425794</v>
      </c>
      <c r="B155" s="22" t="s">
        <v>114</v>
      </c>
      <c r="C155" s="23"/>
      <c r="D155" s="23"/>
      <c r="E155" s="23"/>
      <c r="F155" s="23"/>
      <c r="G155" s="23"/>
      <c r="H155" s="465">
        <v>20000</v>
      </c>
      <c r="I155" s="46">
        <v>18217.5</v>
      </c>
      <c r="J155" s="95">
        <f t="shared" si="3"/>
        <v>91.087500000000006</v>
      </c>
    </row>
    <row r="156" spans="1:10" x14ac:dyDescent="0.25">
      <c r="A156" s="45">
        <v>42579</v>
      </c>
      <c r="B156" s="22" t="s">
        <v>115</v>
      </c>
      <c r="C156" s="23"/>
      <c r="D156" s="23"/>
      <c r="E156" s="23"/>
      <c r="F156" s="23"/>
      <c r="G156" s="30"/>
      <c r="H156" s="469">
        <v>100000</v>
      </c>
      <c r="I156" s="101">
        <v>65000</v>
      </c>
      <c r="J156" s="95">
        <f t="shared" si="3"/>
        <v>65</v>
      </c>
    </row>
    <row r="157" spans="1:10" x14ac:dyDescent="0.25">
      <c r="A157" s="70">
        <v>425791</v>
      </c>
      <c r="B157" s="322" t="s">
        <v>195</v>
      </c>
      <c r="C157" s="16"/>
      <c r="D157" s="16"/>
      <c r="E157" s="16"/>
      <c r="F157" s="16"/>
      <c r="G157" s="16"/>
      <c r="H157" s="327">
        <v>114603.13</v>
      </c>
      <c r="I157" s="327">
        <v>114603.13</v>
      </c>
      <c r="J157" s="95">
        <f t="shared" si="3"/>
        <v>100</v>
      </c>
    </row>
    <row r="158" spans="1:10" x14ac:dyDescent="0.25">
      <c r="A158" s="70"/>
      <c r="B158" s="71"/>
      <c r="C158" s="13"/>
      <c r="D158" s="13"/>
      <c r="E158" s="13"/>
      <c r="F158" s="13"/>
      <c r="G158" s="16"/>
      <c r="H158" s="441"/>
      <c r="I158" s="441"/>
      <c r="J158" s="95"/>
    </row>
    <row r="159" spans="1:10" x14ac:dyDescent="0.25">
      <c r="A159" s="15">
        <v>4258</v>
      </c>
      <c r="B159" s="63" t="s">
        <v>116</v>
      </c>
      <c r="C159" s="23"/>
      <c r="D159" s="23"/>
      <c r="E159" s="23"/>
      <c r="F159" s="23"/>
      <c r="G159" s="30"/>
      <c r="H159" s="462">
        <f>SUM(H160:H162)</f>
        <v>100000</v>
      </c>
      <c r="I159" s="93">
        <f>SUM(I160:I162)</f>
        <v>90027.24</v>
      </c>
      <c r="J159" s="95">
        <f>I159/H159*100</f>
        <v>90.027240000000006</v>
      </c>
    </row>
    <row r="160" spans="1:10" x14ac:dyDescent="0.25">
      <c r="A160" s="45">
        <v>425811</v>
      </c>
      <c r="B160" s="22" t="s">
        <v>117</v>
      </c>
      <c r="C160" s="23"/>
      <c r="D160" s="23"/>
      <c r="E160" s="23"/>
      <c r="F160" s="23"/>
      <c r="G160" s="30"/>
      <c r="H160" s="463">
        <v>35000</v>
      </c>
      <c r="I160" s="95">
        <v>32758.49</v>
      </c>
      <c r="J160" s="95">
        <f t="shared" si="3"/>
        <v>93.595685714285707</v>
      </c>
    </row>
    <row r="161" spans="1:11" x14ac:dyDescent="0.25">
      <c r="A161" s="45">
        <v>425812</v>
      </c>
      <c r="B161" s="22" t="s">
        <v>118</v>
      </c>
      <c r="C161" s="23"/>
      <c r="D161" s="23"/>
      <c r="E161" s="23"/>
      <c r="F161" s="23"/>
      <c r="G161" s="4"/>
      <c r="H161" s="326">
        <v>40000</v>
      </c>
      <c r="I161" s="326">
        <v>35768.75</v>
      </c>
      <c r="J161" s="95">
        <f t="shared" si="3"/>
        <v>89.421875</v>
      </c>
    </row>
    <row r="162" spans="1:11" ht="13" thickBot="1" x14ac:dyDescent="0.3">
      <c r="A162" s="251">
        <v>42589</v>
      </c>
      <c r="B162" s="252" t="s">
        <v>119</v>
      </c>
      <c r="C162" s="253"/>
      <c r="D162" s="253"/>
      <c r="E162" s="253"/>
      <c r="F162" s="253"/>
      <c r="G162" s="254"/>
      <c r="H162" s="471">
        <v>25000</v>
      </c>
      <c r="I162" s="255">
        <v>21500</v>
      </c>
      <c r="J162" s="95">
        <f t="shared" si="3"/>
        <v>86</v>
      </c>
    </row>
    <row r="163" spans="1:11" x14ac:dyDescent="0.25">
      <c r="A163" s="4"/>
      <c r="B163" s="4"/>
      <c r="C163" s="4"/>
      <c r="D163" s="4"/>
      <c r="E163" s="4"/>
      <c r="F163" s="4"/>
      <c r="G163" s="4"/>
      <c r="H163" s="192"/>
      <c r="I163" s="432"/>
      <c r="J163" s="95"/>
      <c r="K163" s="321" t="s">
        <v>197</v>
      </c>
    </row>
    <row r="164" spans="1:11" x14ac:dyDescent="0.25">
      <c r="A164" s="15">
        <v>4259</v>
      </c>
      <c r="B164" s="63" t="s">
        <v>120</v>
      </c>
      <c r="C164" s="23"/>
      <c r="D164" s="23"/>
      <c r="E164" s="23"/>
      <c r="F164" s="23"/>
      <c r="G164" s="30"/>
      <c r="H164" s="462">
        <f>SUM(H165:H173)</f>
        <v>169062.09</v>
      </c>
      <c r="I164" s="93">
        <f>SUM(I165:I172)</f>
        <v>116204.43999999999</v>
      </c>
      <c r="J164" s="95">
        <f t="shared" si="3"/>
        <v>68.734770757891368</v>
      </c>
    </row>
    <row r="165" spans="1:11" x14ac:dyDescent="0.25">
      <c r="A165" s="45">
        <v>425911</v>
      </c>
      <c r="B165" s="22" t="s">
        <v>187</v>
      </c>
      <c r="C165" s="23"/>
      <c r="D165" s="23"/>
      <c r="E165" s="23"/>
      <c r="F165" s="23"/>
      <c r="G165" s="23"/>
      <c r="H165" s="465">
        <v>40000</v>
      </c>
      <c r="I165" s="46">
        <v>34412.379999999997</v>
      </c>
      <c r="J165" s="95">
        <f t="shared" si="3"/>
        <v>86.03094999999999</v>
      </c>
    </row>
    <row r="166" spans="1:11" x14ac:dyDescent="0.25">
      <c r="A166" s="45">
        <v>425912</v>
      </c>
      <c r="B166" s="22" t="s">
        <v>121</v>
      </c>
      <c r="C166" s="23"/>
      <c r="D166" s="23"/>
      <c r="E166" s="23"/>
      <c r="F166" s="23"/>
      <c r="G166" s="23"/>
      <c r="H166" s="465">
        <v>20000</v>
      </c>
      <c r="I166" s="46">
        <v>4852.43</v>
      </c>
      <c r="J166" s="95">
        <f t="shared" si="3"/>
        <v>24.262150000000002</v>
      </c>
    </row>
    <row r="167" spans="1:11" x14ac:dyDescent="0.25">
      <c r="A167" s="45">
        <v>425913</v>
      </c>
      <c r="B167" s="22" t="s">
        <v>122</v>
      </c>
      <c r="C167" s="23"/>
      <c r="D167" s="23"/>
      <c r="E167" s="23"/>
      <c r="F167" s="23"/>
      <c r="G167" s="23"/>
      <c r="H167" s="465">
        <v>43000</v>
      </c>
      <c r="I167" s="46">
        <v>40905.629999999997</v>
      </c>
      <c r="J167" s="95">
        <f t="shared" si="3"/>
        <v>95.12937209302325</v>
      </c>
    </row>
    <row r="168" spans="1:11" x14ac:dyDescent="0.25">
      <c r="A168" s="45">
        <v>425914</v>
      </c>
      <c r="B168" s="22" t="s">
        <v>123</v>
      </c>
      <c r="C168" s="23"/>
      <c r="D168" s="23"/>
      <c r="E168" s="28"/>
      <c r="F168" s="23"/>
      <c r="G168" s="23"/>
      <c r="H168" s="465">
        <v>21000</v>
      </c>
      <c r="I168" s="46">
        <v>20378.75</v>
      </c>
      <c r="J168" s="95">
        <f t="shared" si="3"/>
        <v>97.041666666666671</v>
      </c>
    </row>
    <row r="169" spans="1:11" x14ac:dyDescent="0.25">
      <c r="A169" s="45">
        <v>425915</v>
      </c>
      <c r="B169" s="22" t="s">
        <v>124</v>
      </c>
      <c r="C169" s="23"/>
      <c r="D169" s="23"/>
      <c r="E169" s="4"/>
      <c r="F169" s="23"/>
      <c r="G169" s="23"/>
      <c r="H169" s="465">
        <v>20000</v>
      </c>
      <c r="I169" s="46">
        <v>0</v>
      </c>
      <c r="J169" s="95">
        <f t="shared" si="3"/>
        <v>0</v>
      </c>
    </row>
    <row r="170" spans="1:11" x14ac:dyDescent="0.25">
      <c r="A170" s="21">
        <v>42592</v>
      </c>
      <c r="B170" s="22" t="s">
        <v>125</v>
      </c>
      <c r="C170" s="23"/>
      <c r="D170" s="23"/>
      <c r="E170" s="23"/>
      <c r="F170" s="23"/>
      <c r="G170" s="30"/>
      <c r="H170" s="465">
        <v>12602.58</v>
      </c>
      <c r="I170" s="46">
        <v>12602.4</v>
      </c>
      <c r="J170" s="95">
        <f t="shared" si="3"/>
        <v>99.998571721028554</v>
      </c>
    </row>
    <row r="171" spans="1:11" x14ac:dyDescent="0.25">
      <c r="A171" s="21">
        <v>42593</v>
      </c>
      <c r="B171" s="22" t="s">
        <v>126</v>
      </c>
      <c r="C171" s="23"/>
      <c r="D171" s="23"/>
      <c r="E171" s="23"/>
      <c r="F171" s="23"/>
      <c r="G171" s="30"/>
      <c r="H171" s="465">
        <v>10000</v>
      </c>
      <c r="I171" s="46">
        <v>593.34</v>
      </c>
      <c r="J171" s="95">
        <f t="shared" si="3"/>
        <v>5.9334000000000007</v>
      </c>
    </row>
    <row r="172" spans="1:11" x14ac:dyDescent="0.25">
      <c r="A172" s="21">
        <v>42559</v>
      </c>
      <c r="B172" s="22" t="s">
        <v>219</v>
      </c>
      <c r="C172" s="23"/>
      <c r="D172" s="23"/>
      <c r="E172" s="23"/>
      <c r="F172" s="23"/>
      <c r="G172" s="30"/>
      <c r="H172" s="472">
        <v>2459.5100000000002</v>
      </c>
      <c r="I172" s="406">
        <v>2459.5100000000002</v>
      </c>
      <c r="J172" s="95">
        <f t="shared" si="3"/>
        <v>100</v>
      </c>
    </row>
    <row r="173" spans="1:11" x14ac:dyDescent="0.25">
      <c r="A173" s="21"/>
      <c r="B173" s="22"/>
      <c r="C173" s="23"/>
      <c r="D173" s="23"/>
      <c r="E173" s="23"/>
      <c r="F173" s="23"/>
      <c r="G173" s="30"/>
      <c r="H173" s="46"/>
      <c r="I173" s="46"/>
      <c r="J173" s="95"/>
    </row>
    <row r="174" spans="1:11" ht="13" thickBot="1" x14ac:dyDescent="0.3">
      <c r="A174" s="348"/>
      <c r="B174" s="350" t="s">
        <v>127</v>
      </c>
      <c r="C174" s="350"/>
      <c r="D174" s="350"/>
      <c r="E174" s="350"/>
      <c r="F174" s="350"/>
      <c r="G174" s="350"/>
      <c r="H174" s="347">
        <f>H112+H119+H125+H132+H141+H144+H159+H164</f>
        <v>1777815.22</v>
      </c>
      <c r="I174" s="347">
        <f>I112+I119+I125+I132+I141+I144+I159+I164</f>
        <v>1598199.3299999998</v>
      </c>
      <c r="J174" s="415">
        <f t="shared" si="3"/>
        <v>89.896818973121398</v>
      </c>
    </row>
    <row r="175" spans="1:11" ht="13.5" thickTop="1" thickBot="1" x14ac:dyDescent="0.3">
      <c r="A175" s="72"/>
      <c r="B175" s="73"/>
      <c r="C175" s="73"/>
      <c r="D175" s="73"/>
      <c r="E175" s="73"/>
      <c r="F175" s="73"/>
      <c r="G175" s="73"/>
      <c r="H175" s="316"/>
      <c r="J175" s="411"/>
    </row>
    <row r="176" spans="1:11" ht="13.5" thickTop="1" thickBot="1" x14ac:dyDescent="0.3">
      <c r="A176" s="319" t="s">
        <v>0</v>
      </c>
      <c r="B176" s="318"/>
      <c r="C176" s="318"/>
      <c r="D176" s="318" t="s">
        <v>1</v>
      </c>
      <c r="E176" s="318"/>
      <c r="F176" s="318"/>
      <c r="G176" s="323"/>
      <c r="H176" s="324" t="s">
        <v>227</v>
      </c>
      <c r="I176" s="442" t="s">
        <v>216</v>
      </c>
      <c r="J176" s="412"/>
    </row>
    <row r="177" spans="1:10" ht="13" thickTop="1" x14ac:dyDescent="0.25">
      <c r="A177" s="58">
        <v>429</v>
      </c>
      <c r="B177" s="317" t="s">
        <v>128</v>
      </c>
      <c r="C177" s="36"/>
      <c r="D177" s="36"/>
      <c r="E177" s="36"/>
      <c r="F177" s="36"/>
      <c r="G177" s="36"/>
      <c r="H177" s="74"/>
      <c r="I177" s="435"/>
      <c r="J177" s="409"/>
    </row>
    <row r="178" spans="1:10" x14ac:dyDescent="0.25">
      <c r="A178" s="64">
        <v>4291</v>
      </c>
      <c r="B178" s="61" t="s">
        <v>129</v>
      </c>
      <c r="C178" s="28"/>
      <c r="D178" s="28"/>
      <c r="E178" s="28"/>
      <c r="F178" s="28"/>
      <c r="G178" s="59"/>
      <c r="H178" s="473">
        <f>SUM(H179)</f>
        <v>971762.89</v>
      </c>
      <c r="I178" s="97">
        <f>SUM(I179)</f>
        <v>964945.69</v>
      </c>
      <c r="J178" s="95">
        <f t="shared" si="3"/>
        <v>99.298470844055373</v>
      </c>
    </row>
    <row r="179" spans="1:10" x14ac:dyDescent="0.25">
      <c r="A179" s="21">
        <v>42914</v>
      </c>
      <c r="B179" s="22" t="s">
        <v>202</v>
      </c>
      <c r="C179" s="23"/>
      <c r="D179" s="23"/>
      <c r="E179" s="23"/>
      <c r="F179" s="23"/>
      <c r="G179" s="30"/>
      <c r="H179" s="474">
        <v>971762.89</v>
      </c>
      <c r="I179" s="96">
        <v>964945.69</v>
      </c>
      <c r="J179" s="95">
        <f t="shared" si="3"/>
        <v>99.298470844055373</v>
      </c>
    </row>
    <row r="180" spans="1:10" x14ac:dyDescent="0.25">
      <c r="H180" s="475"/>
      <c r="I180" s="46"/>
      <c r="J180" s="95"/>
    </row>
    <row r="181" spans="1:10" x14ac:dyDescent="0.25">
      <c r="A181" s="15">
        <v>4292</v>
      </c>
      <c r="B181" s="63" t="s">
        <v>130</v>
      </c>
      <c r="C181" s="23"/>
      <c r="D181" s="23"/>
      <c r="E181" s="23"/>
      <c r="F181" s="23"/>
      <c r="G181" s="30"/>
      <c r="H181" s="476">
        <f>SUM(H182:H184)</f>
        <v>120000</v>
      </c>
      <c r="I181" s="93">
        <v>114282.81</v>
      </c>
      <c r="J181" s="95">
        <f t="shared" si="3"/>
        <v>95.235675000000001</v>
      </c>
    </row>
    <row r="182" spans="1:10" ht="11.25" customHeight="1" x14ac:dyDescent="0.25">
      <c r="A182" s="21">
        <v>429211</v>
      </c>
      <c r="B182" s="22" t="s">
        <v>131</v>
      </c>
      <c r="C182" s="23"/>
      <c r="D182" s="23"/>
      <c r="E182" s="23"/>
      <c r="F182" s="23"/>
      <c r="G182" s="30"/>
      <c r="H182" s="475">
        <v>80000</v>
      </c>
      <c r="I182" s="46">
        <v>89502.83</v>
      </c>
      <c r="J182" s="95">
        <f t="shared" si="3"/>
        <v>111.87853750000001</v>
      </c>
    </row>
    <row r="183" spans="1:10" x14ac:dyDescent="0.25">
      <c r="A183" s="21">
        <v>429213</v>
      </c>
      <c r="B183" s="22" t="s">
        <v>183</v>
      </c>
      <c r="C183" s="23"/>
      <c r="D183" s="23"/>
      <c r="E183" s="23"/>
      <c r="F183" s="23"/>
      <c r="G183" s="30"/>
      <c r="H183" s="477">
        <v>10000</v>
      </c>
      <c r="J183" s="95">
        <f t="shared" si="3"/>
        <v>0</v>
      </c>
    </row>
    <row r="184" spans="1:10" x14ac:dyDescent="0.25">
      <c r="A184" s="21">
        <v>42929</v>
      </c>
      <c r="B184" s="22" t="s">
        <v>194</v>
      </c>
      <c r="C184" s="23"/>
      <c r="D184" s="23"/>
      <c r="E184" s="23"/>
      <c r="F184" s="23"/>
      <c r="G184" s="30"/>
      <c r="H184" s="477">
        <v>30000</v>
      </c>
      <c r="I184" s="91">
        <v>24779.98</v>
      </c>
      <c r="J184" s="95">
        <f t="shared" si="3"/>
        <v>82.599933333333325</v>
      </c>
    </row>
    <row r="185" spans="1:10" x14ac:dyDescent="0.25">
      <c r="A185" s="21"/>
      <c r="B185" s="22"/>
      <c r="C185" s="23"/>
      <c r="D185" s="23"/>
      <c r="E185" s="23"/>
      <c r="F185" s="23"/>
      <c r="G185" s="30"/>
      <c r="H185" s="478"/>
      <c r="I185" s="311"/>
      <c r="J185" s="95"/>
    </row>
    <row r="186" spans="1:10" x14ac:dyDescent="0.25">
      <c r="A186" s="15">
        <v>4293</v>
      </c>
      <c r="B186" s="63" t="s">
        <v>132</v>
      </c>
      <c r="C186" s="23"/>
      <c r="D186" s="23"/>
      <c r="E186" s="23"/>
      <c r="F186" s="23"/>
      <c r="G186" s="30"/>
      <c r="H186" s="479">
        <f>SUM(H187:H193)</f>
        <v>47361.729999999996</v>
      </c>
      <c r="I186" s="18">
        <v>47361.73</v>
      </c>
      <c r="J186" s="95">
        <f t="shared" si="3"/>
        <v>100.00000000000003</v>
      </c>
    </row>
    <row r="187" spans="1:10" x14ac:dyDescent="0.25">
      <c r="A187" s="45">
        <v>429311</v>
      </c>
      <c r="B187" s="22" t="s">
        <v>133</v>
      </c>
      <c r="C187" s="23"/>
      <c r="D187" s="23"/>
      <c r="E187" s="23"/>
      <c r="F187" s="23"/>
      <c r="G187" s="23"/>
      <c r="H187" s="475">
        <v>10000</v>
      </c>
      <c r="I187" s="46">
        <v>10000</v>
      </c>
      <c r="J187" s="95">
        <f t="shared" si="3"/>
        <v>100</v>
      </c>
    </row>
    <row r="188" spans="1:10" x14ac:dyDescent="0.25">
      <c r="A188" s="45">
        <v>429312</v>
      </c>
      <c r="B188" s="22" t="s">
        <v>134</v>
      </c>
      <c r="C188" s="23"/>
      <c r="D188" s="23"/>
      <c r="E188" s="23"/>
      <c r="F188" s="23"/>
      <c r="G188" s="23"/>
      <c r="H188" s="475">
        <v>600</v>
      </c>
      <c r="I188" s="46">
        <v>600</v>
      </c>
      <c r="J188" s="95">
        <f t="shared" si="3"/>
        <v>100</v>
      </c>
    </row>
    <row r="189" spans="1:10" x14ac:dyDescent="0.25">
      <c r="A189" s="27">
        <v>429321</v>
      </c>
      <c r="B189" s="43" t="s">
        <v>135</v>
      </c>
      <c r="C189" s="28"/>
      <c r="D189" s="28"/>
      <c r="E189" s="28"/>
      <c r="F189" s="28"/>
      <c r="G189" s="28"/>
      <c r="H189" s="480">
        <v>5397</v>
      </c>
      <c r="I189" s="44">
        <v>5397</v>
      </c>
      <c r="J189" s="95">
        <f t="shared" si="3"/>
        <v>100</v>
      </c>
    </row>
    <row r="190" spans="1:10" x14ac:dyDescent="0.25">
      <c r="A190" s="45">
        <v>429322</v>
      </c>
      <c r="B190" s="22" t="s">
        <v>136</v>
      </c>
      <c r="C190" s="23"/>
      <c r="D190" s="23"/>
      <c r="E190" s="23"/>
      <c r="F190" s="23"/>
      <c r="G190" s="23"/>
      <c r="H190" s="475">
        <v>25579.37</v>
      </c>
      <c r="I190" s="46">
        <v>25579.37</v>
      </c>
      <c r="J190" s="95">
        <f t="shared" si="3"/>
        <v>100</v>
      </c>
    </row>
    <row r="191" spans="1:10" x14ac:dyDescent="0.25">
      <c r="A191" s="75">
        <v>429323</v>
      </c>
      <c r="B191" s="76" t="s">
        <v>137</v>
      </c>
      <c r="C191" s="76"/>
      <c r="D191" s="76"/>
      <c r="E191" s="76"/>
      <c r="F191" s="76"/>
      <c r="G191" s="76"/>
      <c r="H191" s="481">
        <v>4885.3599999999997</v>
      </c>
      <c r="I191" s="77">
        <v>4885.3599999999997</v>
      </c>
      <c r="J191" s="95">
        <f t="shared" si="3"/>
        <v>100</v>
      </c>
    </row>
    <row r="192" spans="1:10" x14ac:dyDescent="0.25">
      <c r="A192" s="45">
        <v>42942</v>
      </c>
      <c r="B192" s="23" t="s">
        <v>138</v>
      </c>
      <c r="C192" s="23"/>
      <c r="D192" s="23"/>
      <c r="E192" s="23"/>
      <c r="F192" s="23"/>
      <c r="G192" s="30"/>
      <c r="H192" s="481">
        <v>900</v>
      </c>
      <c r="I192" s="77">
        <v>900</v>
      </c>
      <c r="J192" s="95">
        <f t="shared" si="3"/>
        <v>100</v>
      </c>
    </row>
    <row r="193" spans="1:12" x14ac:dyDescent="0.25">
      <c r="A193" s="27">
        <v>4295</v>
      </c>
      <c r="B193" s="288" t="s">
        <v>184</v>
      </c>
      <c r="C193" s="288"/>
      <c r="D193" s="288"/>
      <c r="E193" s="288"/>
      <c r="F193" s="288"/>
      <c r="G193" s="288"/>
      <c r="H193" s="97"/>
      <c r="I193" s="77"/>
      <c r="J193" s="95"/>
      <c r="L193" s="306"/>
    </row>
    <row r="194" spans="1:12" ht="13" thickBot="1" x14ac:dyDescent="0.3">
      <c r="A194" s="348"/>
      <c r="B194" s="350" t="s">
        <v>139</v>
      </c>
      <c r="C194" s="350"/>
      <c r="D194" s="350"/>
      <c r="E194" s="350"/>
      <c r="F194" s="350"/>
      <c r="G194" s="350"/>
      <c r="H194" s="347">
        <f>SUM(H178+H181+H186+H193)</f>
        <v>1139124.6200000001</v>
      </c>
      <c r="I194" s="410">
        <f>SUM(I178+I181+I186+I193)</f>
        <v>1126590.23</v>
      </c>
      <c r="J194" s="415">
        <f t="shared" si="3"/>
        <v>98.899647169420319</v>
      </c>
    </row>
    <row r="195" spans="1:12" ht="13.5" thickTop="1" thickBot="1" x14ac:dyDescent="0.3">
      <c r="A195" s="348">
        <v>42</v>
      </c>
      <c r="B195" s="349" t="s">
        <v>140</v>
      </c>
      <c r="C195" s="350"/>
      <c r="D195" s="350"/>
      <c r="E195" s="350"/>
      <c r="F195" s="350"/>
      <c r="G195" s="351"/>
      <c r="H195" s="352">
        <f>H68+H91+H107+H174+H194</f>
        <v>4151311.05</v>
      </c>
      <c r="I195" s="413">
        <f>SUM(I68+I91+I107+I174+I194)</f>
        <v>3839237.4099999997</v>
      </c>
      <c r="J195" s="416">
        <f t="shared" si="3"/>
        <v>92.482528140116116</v>
      </c>
    </row>
    <row r="196" spans="1:12" ht="13" thickTop="1" x14ac:dyDescent="0.25">
      <c r="A196" s="78"/>
      <c r="B196" s="79"/>
      <c r="C196" s="24"/>
      <c r="D196" s="24"/>
      <c r="E196" s="24"/>
      <c r="F196" s="24"/>
      <c r="G196" s="13"/>
      <c r="H196" s="80"/>
      <c r="I196" s="122"/>
      <c r="J196" s="409"/>
    </row>
    <row r="197" spans="1:12" x14ac:dyDescent="0.25">
      <c r="A197" s="15">
        <v>43</v>
      </c>
      <c r="B197" s="63" t="s">
        <v>141</v>
      </c>
      <c r="C197" s="16"/>
      <c r="D197" s="16"/>
      <c r="E197" s="16"/>
      <c r="F197" s="16"/>
      <c r="G197" s="17"/>
      <c r="H197" s="81">
        <v>260000</v>
      </c>
      <c r="I197" s="81">
        <v>388906.05</v>
      </c>
      <c r="J197" s="95">
        <f t="shared" si="3"/>
        <v>149.57924999999997</v>
      </c>
    </row>
    <row r="198" spans="1:12" x14ac:dyDescent="0.25">
      <c r="A198" s="64"/>
      <c r="B198" s="29"/>
      <c r="C198" s="29"/>
      <c r="D198" s="29"/>
      <c r="E198" s="29"/>
      <c r="F198" s="29"/>
      <c r="G198" s="29"/>
      <c r="H198" s="82"/>
      <c r="I198" s="82"/>
      <c r="J198" s="95"/>
    </row>
    <row r="199" spans="1:12" x14ac:dyDescent="0.25">
      <c r="A199" s="58">
        <v>44</v>
      </c>
      <c r="B199" s="36" t="s">
        <v>142</v>
      </c>
      <c r="C199" s="36"/>
      <c r="D199" s="36"/>
      <c r="E199" s="36"/>
      <c r="F199" s="36"/>
      <c r="G199" s="36"/>
      <c r="H199" s="37"/>
      <c r="I199" s="37"/>
      <c r="J199" s="95"/>
    </row>
    <row r="200" spans="1:12" x14ac:dyDescent="0.25">
      <c r="A200" s="38">
        <v>443</v>
      </c>
      <c r="B200" s="48" t="s">
        <v>143</v>
      </c>
      <c r="C200" s="48"/>
      <c r="D200" s="48"/>
      <c r="E200" s="48"/>
      <c r="F200" s="48"/>
      <c r="G200" s="48"/>
      <c r="H200" s="74"/>
      <c r="I200" s="74"/>
      <c r="J200" s="95"/>
    </row>
    <row r="201" spans="1:12" x14ac:dyDescent="0.25">
      <c r="A201" s="64">
        <v>4431</v>
      </c>
      <c r="B201" s="61" t="s">
        <v>144</v>
      </c>
      <c r="C201" s="28"/>
      <c r="D201" s="28"/>
      <c r="E201" s="28"/>
      <c r="F201" s="28"/>
      <c r="G201" s="59"/>
      <c r="H201" s="93"/>
      <c r="I201" s="93"/>
      <c r="J201" s="95"/>
    </row>
    <row r="202" spans="1:12" x14ac:dyDescent="0.25">
      <c r="A202" s="45">
        <v>44311</v>
      </c>
      <c r="B202" s="22" t="s">
        <v>145</v>
      </c>
      <c r="C202" s="23"/>
      <c r="D202" s="4"/>
      <c r="E202" s="23"/>
      <c r="F202" s="23"/>
      <c r="G202" s="23"/>
      <c r="H202" s="67"/>
      <c r="I202" s="67"/>
      <c r="J202" s="95"/>
    </row>
    <row r="203" spans="1:12" x14ac:dyDescent="0.25">
      <c r="A203" s="45">
        <v>443121</v>
      </c>
      <c r="B203" s="22" t="s">
        <v>146</v>
      </c>
      <c r="C203" s="23"/>
      <c r="D203" s="23"/>
      <c r="E203" s="23"/>
      <c r="F203" s="23"/>
      <c r="G203" s="23"/>
      <c r="H203" s="95">
        <v>15000</v>
      </c>
      <c r="I203" s="95">
        <v>16117.7</v>
      </c>
      <c r="J203" s="95">
        <f>I203/H203*100</f>
        <v>107.45133333333334</v>
      </c>
    </row>
    <row r="204" spans="1:12" x14ac:dyDescent="0.25">
      <c r="A204" s="14"/>
      <c r="B204" s="13"/>
      <c r="C204" s="13"/>
      <c r="D204" s="13"/>
      <c r="E204" s="13"/>
      <c r="F204" s="13"/>
      <c r="G204" s="13"/>
      <c r="H204" s="18"/>
      <c r="I204" s="18"/>
      <c r="J204" s="95"/>
    </row>
    <row r="205" spans="1:12" x14ac:dyDescent="0.25">
      <c r="A205" s="15">
        <v>4432</v>
      </c>
      <c r="B205" s="63" t="s">
        <v>147</v>
      </c>
      <c r="C205" s="23"/>
      <c r="D205" s="23"/>
      <c r="E205" s="23"/>
      <c r="F205" s="23"/>
      <c r="G205" s="30"/>
      <c r="H205" s="18"/>
      <c r="I205" s="18"/>
      <c r="J205" s="95"/>
    </row>
    <row r="206" spans="1:12" x14ac:dyDescent="0.25">
      <c r="A206" s="45">
        <v>44321</v>
      </c>
      <c r="B206" s="22" t="s">
        <v>148</v>
      </c>
      <c r="C206" s="23"/>
      <c r="D206" s="23"/>
      <c r="E206" s="23"/>
      <c r="F206" s="23"/>
      <c r="G206" s="23"/>
      <c r="H206" s="67"/>
      <c r="I206" s="67"/>
      <c r="J206" s="95"/>
    </row>
    <row r="207" spans="1:12" x14ac:dyDescent="0.25">
      <c r="A207" s="45">
        <v>44322</v>
      </c>
      <c r="B207" s="22" t="s">
        <v>149</v>
      </c>
      <c r="C207" s="23"/>
      <c r="D207" s="23"/>
      <c r="E207" s="23"/>
      <c r="F207" s="23"/>
      <c r="G207" s="23"/>
      <c r="H207" s="46"/>
      <c r="I207" s="46"/>
      <c r="J207" s="95"/>
    </row>
    <row r="208" spans="1:12" x14ac:dyDescent="0.25">
      <c r="A208" s="14"/>
      <c r="B208" s="13"/>
      <c r="C208" s="13"/>
      <c r="D208" s="13"/>
      <c r="E208" s="13"/>
      <c r="F208" s="13"/>
      <c r="G208" s="13"/>
      <c r="H208" s="18"/>
      <c r="I208" s="18"/>
      <c r="J208" s="95"/>
    </row>
    <row r="209" spans="1:10" x14ac:dyDescent="0.25">
      <c r="A209" s="15">
        <v>4433</v>
      </c>
      <c r="B209" s="63" t="s">
        <v>150</v>
      </c>
      <c r="C209" s="23"/>
      <c r="D209" s="23"/>
      <c r="E209" s="23"/>
      <c r="F209" s="23"/>
      <c r="G209" s="30"/>
      <c r="H209" s="18"/>
      <c r="I209" s="18"/>
      <c r="J209" s="95"/>
    </row>
    <row r="210" spans="1:10" x14ac:dyDescent="0.25">
      <c r="A210" s="45">
        <v>44331</v>
      </c>
      <c r="B210" s="22" t="s">
        <v>151</v>
      </c>
      <c r="C210" s="23"/>
      <c r="D210" s="23"/>
      <c r="E210" s="23"/>
      <c r="F210" s="23"/>
      <c r="G210" s="23"/>
      <c r="H210" s="67"/>
      <c r="I210" s="67"/>
      <c r="J210" s="95"/>
    </row>
    <row r="211" spans="1:10" x14ac:dyDescent="0.25">
      <c r="A211" s="45">
        <v>44332</v>
      </c>
      <c r="B211" s="22" t="s">
        <v>152</v>
      </c>
      <c r="C211" s="23"/>
      <c r="D211" s="23"/>
      <c r="E211" s="23"/>
      <c r="F211" s="23"/>
      <c r="G211" s="23"/>
      <c r="H211" s="46"/>
      <c r="I211" s="46"/>
      <c r="J211" s="95"/>
    </row>
    <row r="212" spans="1:10" x14ac:dyDescent="0.25">
      <c r="A212" s="45">
        <v>44333</v>
      </c>
      <c r="B212" s="22" t="s">
        <v>153</v>
      </c>
      <c r="C212" s="23"/>
      <c r="D212" s="23"/>
      <c r="E212" s="23"/>
      <c r="F212" s="23"/>
      <c r="G212" s="23"/>
      <c r="H212" s="46">
        <v>0</v>
      </c>
      <c r="I212" s="46">
        <v>149.02000000000001</v>
      </c>
      <c r="J212" s="95"/>
    </row>
    <row r="213" spans="1:10" x14ac:dyDescent="0.25">
      <c r="A213" s="14"/>
      <c r="B213" s="13"/>
      <c r="C213" s="13"/>
      <c r="D213" s="13"/>
      <c r="E213" s="13"/>
      <c r="F213" s="13"/>
      <c r="G213" s="13"/>
      <c r="H213" s="18"/>
      <c r="I213" s="18"/>
      <c r="J213" s="95"/>
    </row>
    <row r="214" spans="1:10" x14ac:dyDescent="0.25">
      <c r="A214" s="15">
        <v>4434</v>
      </c>
      <c r="B214" s="63" t="s">
        <v>154</v>
      </c>
      <c r="C214" s="23"/>
      <c r="D214" s="23"/>
      <c r="E214" s="23"/>
      <c r="F214" s="23"/>
      <c r="G214" s="30"/>
      <c r="H214" s="18"/>
      <c r="I214" s="18"/>
      <c r="J214" s="95"/>
    </row>
    <row r="215" spans="1:10" x14ac:dyDescent="0.25">
      <c r="A215" s="45">
        <v>44341</v>
      </c>
      <c r="B215" s="22" t="s">
        <v>155</v>
      </c>
      <c r="C215" s="23"/>
      <c r="D215" s="23"/>
      <c r="E215" s="23"/>
      <c r="F215" s="23"/>
      <c r="G215" s="23"/>
      <c r="H215" s="46"/>
      <c r="I215" s="46"/>
      <c r="J215" s="95"/>
    </row>
    <row r="216" spans="1:10" ht="13" thickBot="1" x14ac:dyDescent="0.3">
      <c r="A216" s="348">
        <v>44</v>
      </c>
      <c r="B216" s="349" t="s">
        <v>156</v>
      </c>
      <c r="C216" s="350"/>
      <c r="D216" s="350"/>
      <c r="E216" s="350"/>
      <c r="F216" s="350"/>
      <c r="G216" s="351"/>
      <c r="H216" s="347">
        <f>H203+H212</f>
        <v>15000</v>
      </c>
      <c r="I216" s="410">
        <f>SUM(I202:I214)</f>
        <v>16266.720000000001</v>
      </c>
      <c r="J216" s="415">
        <f>I216/H216*100</f>
        <v>108.44480000000001</v>
      </c>
    </row>
    <row r="217" spans="1:10" ht="13.5" thickTop="1" thickBot="1" x14ac:dyDescent="0.3">
      <c r="A217" s="260"/>
      <c r="B217" s="52"/>
      <c r="C217" s="52"/>
      <c r="D217" s="52"/>
      <c r="E217" s="52"/>
      <c r="F217" s="52"/>
      <c r="G217" s="52"/>
      <c r="H217" s="53"/>
      <c r="I217" s="214"/>
      <c r="J217" s="409"/>
    </row>
    <row r="218" spans="1:10" ht="18.75" customHeight="1" thickBot="1" x14ac:dyDescent="0.3">
      <c r="A218" s="54" t="s">
        <v>0</v>
      </c>
      <c r="B218" s="55"/>
      <c r="C218" s="55"/>
      <c r="D218" s="55" t="s">
        <v>1</v>
      </c>
      <c r="E218" s="55"/>
      <c r="F218" s="55"/>
      <c r="G218" s="56"/>
      <c r="H218" s="57" t="s">
        <v>206</v>
      </c>
      <c r="I218" s="437" t="s">
        <v>217</v>
      </c>
      <c r="J218" s="414"/>
    </row>
    <row r="219" spans="1:10" x14ac:dyDescent="0.25">
      <c r="A219" s="72">
        <v>45</v>
      </c>
      <c r="B219" s="73" t="s">
        <v>157</v>
      </c>
      <c r="C219" s="73"/>
      <c r="D219" s="73"/>
      <c r="E219" s="73"/>
      <c r="F219" s="73"/>
      <c r="G219" s="73"/>
      <c r="H219" s="37"/>
      <c r="I219" s="443"/>
      <c r="J219" s="409"/>
    </row>
    <row r="220" spans="1:10" x14ac:dyDescent="0.25">
      <c r="A220" s="38">
        <v>451</v>
      </c>
      <c r="B220" s="39" t="s">
        <v>158</v>
      </c>
      <c r="C220" s="48"/>
      <c r="D220" s="48"/>
      <c r="E220" s="48"/>
      <c r="F220" s="48"/>
      <c r="G220" s="48"/>
      <c r="H220" s="49"/>
      <c r="I220" s="49"/>
      <c r="J220" s="95"/>
    </row>
    <row r="221" spans="1:10" x14ac:dyDescent="0.25">
      <c r="A221" s="27">
        <v>45115</v>
      </c>
      <c r="B221" s="43" t="s">
        <v>159</v>
      </c>
      <c r="C221" s="28"/>
      <c r="D221" s="28"/>
      <c r="E221" s="28"/>
      <c r="F221" s="28"/>
      <c r="G221" s="28"/>
      <c r="H221" s="95">
        <v>100000</v>
      </c>
      <c r="I221" s="95">
        <v>100000</v>
      </c>
      <c r="J221" s="95">
        <f>I221/H221*100</f>
        <v>100</v>
      </c>
    </row>
    <row r="222" spans="1:10" x14ac:dyDescent="0.25">
      <c r="A222" s="45">
        <v>45116</v>
      </c>
      <c r="B222" s="22" t="s">
        <v>160</v>
      </c>
      <c r="C222" s="23"/>
      <c r="D222" s="23"/>
      <c r="E222" s="23"/>
      <c r="F222" s="23"/>
      <c r="G222" s="23"/>
      <c r="H222" s="98">
        <v>80000</v>
      </c>
      <c r="I222" s="98">
        <v>80000</v>
      </c>
      <c r="J222" s="95">
        <f>I222/H222*100</f>
        <v>100</v>
      </c>
    </row>
    <row r="223" spans="1:10" x14ac:dyDescent="0.25">
      <c r="A223" s="45">
        <v>45117</v>
      </c>
      <c r="B223" s="22" t="s">
        <v>198</v>
      </c>
      <c r="C223" s="23"/>
      <c r="D223" s="23"/>
      <c r="E223" s="23"/>
      <c r="F223" s="23"/>
      <c r="G223" s="23"/>
      <c r="H223" s="46">
        <v>2487.5</v>
      </c>
      <c r="I223" s="46">
        <v>2487.5</v>
      </c>
      <c r="J223" s="95"/>
    </row>
    <row r="224" spans="1:10" x14ac:dyDescent="0.25">
      <c r="A224" s="45"/>
      <c r="B224" s="22"/>
      <c r="C224" s="23"/>
      <c r="D224" s="23"/>
      <c r="E224" s="23"/>
      <c r="F224" s="23"/>
      <c r="G224" s="23"/>
      <c r="H224" s="46"/>
      <c r="I224" s="46"/>
      <c r="J224" s="95"/>
    </row>
    <row r="225" spans="1:10" ht="13" thickBot="1" x14ac:dyDescent="0.3">
      <c r="A225" s="348">
        <v>45</v>
      </c>
      <c r="B225" s="349" t="s">
        <v>161</v>
      </c>
      <c r="C225" s="350"/>
      <c r="D225" s="350"/>
      <c r="E225" s="350"/>
      <c r="F225" s="350"/>
      <c r="G225" s="351"/>
      <c r="H225" s="347">
        <f>SUM(H221:H224)</f>
        <v>182487.5</v>
      </c>
      <c r="I225" s="347">
        <f>SUM(I221:I224)</f>
        <v>182487.5</v>
      </c>
      <c r="J225" s="408">
        <f>I225/H225*100</f>
        <v>100</v>
      </c>
    </row>
    <row r="226" spans="1:10" ht="13" thickTop="1" x14ac:dyDescent="0.25">
      <c r="A226" s="83"/>
      <c r="B226" s="13"/>
      <c r="C226" s="13"/>
      <c r="D226" s="13"/>
      <c r="E226" s="13"/>
      <c r="F226" s="13"/>
      <c r="G226" s="13"/>
      <c r="H226" s="359"/>
      <c r="I226" s="444"/>
      <c r="J226" s="425"/>
    </row>
    <row r="227" spans="1:10" x14ac:dyDescent="0.25">
      <c r="A227" s="72">
        <v>46</v>
      </c>
      <c r="B227" s="73" t="s">
        <v>162</v>
      </c>
      <c r="C227" s="73"/>
      <c r="D227" s="73"/>
      <c r="E227" s="73"/>
      <c r="F227" s="73"/>
      <c r="G227" s="73"/>
      <c r="H227" s="87"/>
      <c r="I227" s="435"/>
      <c r="J227" s="424"/>
    </row>
    <row r="228" spans="1:10" x14ac:dyDescent="0.25">
      <c r="A228" s="38">
        <v>461</v>
      </c>
      <c r="B228" s="39" t="s">
        <v>163</v>
      </c>
      <c r="C228" s="48"/>
      <c r="D228" s="48"/>
      <c r="E228" s="48"/>
      <c r="F228" s="48"/>
      <c r="G228" s="84"/>
      <c r="H228" s="49"/>
      <c r="I228" s="438"/>
      <c r="J228" s="95"/>
    </row>
    <row r="229" spans="1:10" x14ac:dyDescent="0.25">
      <c r="A229" s="42">
        <v>46111</v>
      </c>
      <c r="B229" s="43" t="s">
        <v>164</v>
      </c>
      <c r="C229" s="28"/>
      <c r="D229" s="28"/>
      <c r="E229" s="28"/>
      <c r="F229" s="28"/>
      <c r="G229" s="59"/>
      <c r="H229" s="18">
        <v>1000</v>
      </c>
      <c r="I229" s="445">
        <v>0</v>
      </c>
      <c r="J229" s="95">
        <f>I229/H229*100</f>
        <v>0</v>
      </c>
    </row>
    <row r="230" spans="1:10" x14ac:dyDescent="0.25">
      <c r="A230" s="21">
        <v>46131</v>
      </c>
      <c r="B230" s="22" t="s">
        <v>165</v>
      </c>
      <c r="C230" s="23"/>
      <c r="D230" s="23"/>
      <c r="E230" s="23"/>
      <c r="F230" s="23"/>
      <c r="G230" s="30"/>
      <c r="H230" s="46"/>
      <c r="I230" s="327"/>
      <c r="J230" s="95"/>
    </row>
    <row r="231" spans="1:10" x14ac:dyDescent="0.25">
      <c r="A231" s="21">
        <v>46141</v>
      </c>
      <c r="B231" s="22" t="s">
        <v>166</v>
      </c>
      <c r="C231" s="23"/>
      <c r="D231" s="23"/>
      <c r="E231" s="23"/>
      <c r="F231" s="23"/>
      <c r="G231" s="30"/>
      <c r="H231" s="46"/>
      <c r="I231" s="327"/>
      <c r="J231" s="95"/>
    </row>
    <row r="232" spans="1:10" x14ac:dyDescent="0.25">
      <c r="A232" s="14"/>
      <c r="B232" s="13"/>
      <c r="C232" s="13"/>
      <c r="D232" s="13"/>
      <c r="E232" s="13"/>
      <c r="F232" s="13"/>
      <c r="G232" s="13"/>
      <c r="H232" s="18"/>
      <c r="I232" s="122"/>
      <c r="J232" s="95"/>
    </row>
    <row r="233" spans="1:10" x14ac:dyDescent="0.25">
      <c r="A233" s="38">
        <v>462</v>
      </c>
      <c r="B233" s="39" t="s">
        <v>167</v>
      </c>
      <c r="C233" s="48"/>
      <c r="D233" s="48"/>
      <c r="E233" s="48"/>
      <c r="F233" s="48"/>
      <c r="G233" s="84"/>
      <c r="H233" s="49">
        <f>SUM(H234:H239)</f>
        <v>235243.24</v>
      </c>
      <c r="I233" s="438">
        <f>SUM(I236:I239)</f>
        <v>231267.24</v>
      </c>
      <c r="J233" s="95">
        <f>I233/H233*100</f>
        <v>98.309834535521617</v>
      </c>
    </row>
    <row r="234" spans="1:10" x14ac:dyDescent="0.25">
      <c r="A234" s="42">
        <v>46211</v>
      </c>
      <c r="B234" s="43" t="s">
        <v>168</v>
      </c>
      <c r="C234" s="28"/>
      <c r="D234" s="28"/>
      <c r="E234" s="28"/>
      <c r="F234" s="28"/>
      <c r="G234" s="59"/>
      <c r="H234" s="46"/>
      <c r="I234" s="445"/>
      <c r="J234" s="95"/>
    </row>
    <row r="235" spans="1:10" x14ac:dyDescent="0.25">
      <c r="A235" s="21">
        <v>46221</v>
      </c>
      <c r="B235" s="22" t="s">
        <v>169</v>
      </c>
      <c r="C235" s="23"/>
      <c r="D235" s="23"/>
      <c r="E235" s="23"/>
      <c r="F235" s="23"/>
      <c r="G235" s="30"/>
      <c r="H235" s="46"/>
      <c r="I235" s="327"/>
      <c r="J235" s="95"/>
    </row>
    <row r="236" spans="1:10" x14ac:dyDescent="0.25">
      <c r="A236" s="21">
        <v>46231</v>
      </c>
      <c r="B236" s="22" t="s">
        <v>189</v>
      </c>
      <c r="C236" s="23"/>
      <c r="D236" s="23"/>
      <c r="E236" s="23"/>
      <c r="F236" s="23"/>
      <c r="G236" s="30"/>
      <c r="H236" s="327">
        <v>593.34</v>
      </c>
      <c r="I236" s="327">
        <v>593.34</v>
      </c>
      <c r="J236" s="95"/>
    </row>
    <row r="237" spans="1:10" x14ac:dyDescent="0.25">
      <c r="A237" s="304">
        <v>462311</v>
      </c>
      <c r="B237" s="320" t="s">
        <v>193</v>
      </c>
      <c r="C237" s="76"/>
      <c r="D237" s="76"/>
      <c r="E237" s="76"/>
      <c r="F237" s="76"/>
      <c r="G237" s="305"/>
      <c r="H237" s="426">
        <v>96071.25</v>
      </c>
      <c r="I237" s="426">
        <v>96071.25</v>
      </c>
      <c r="J237" s="95">
        <f>I237/H237*100</f>
        <v>100</v>
      </c>
    </row>
    <row r="238" spans="1:10" x14ac:dyDescent="0.25">
      <c r="A238" s="304">
        <v>462312</v>
      </c>
      <c r="B238" s="320" t="s">
        <v>199</v>
      </c>
      <c r="C238" s="76"/>
      <c r="D238" s="76"/>
      <c r="E238" s="76"/>
      <c r="F238" s="76"/>
      <c r="G238" s="305"/>
      <c r="H238" s="426">
        <v>25000</v>
      </c>
      <c r="I238" s="426">
        <v>21024</v>
      </c>
      <c r="J238" s="95">
        <f>I238/H238*100</f>
        <v>84.096000000000004</v>
      </c>
    </row>
    <row r="239" spans="1:10" x14ac:dyDescent="0.25">
      <c r="A239" s="304">
        <v>46232</v>
      </c>
      <c r="B239" s="320" t="s">
        <v>188</v>
      </c>
      <c r="C239" s="503"/>
      <c r="D239" s="76"/>
      <c r="E239" s="76"/>
      <c r="F239" s="76"/>
      <c r="G239" s="305"/>
      <c r="H239" s="426">
        <v>113578.65</v>
      </c>
      <c r="I239" s="426">
        <v>113578.65</v>
      </c>
      <c r="J239" s="95">
        <f>I239/H239*100</f>
        <v>100</v>
      </c>
    </row>
    <row r="240" spans="1:10" x14ac:dyDescent="0.25">
      <c r="A240" s="75"/>
      <c r="B240" s="76"/>
      <c r="C240" s="76"/>
      <c r="D240" s="76"/>
      <c r="E240" s="76"/>
      <c r="F240" s="76"/>
      <c r="G240" s="76"/>
      <c r="H240" s="327"/>
      <c r="I240" s="446"/>
      <c r="J240" s="95"/>
    </row>
    <row r="241" spans="1:10" x14ac:dyDescent="0.25">
      <c r="A241" s="390">
        <v>464</v>
      </c>
      <c r="B241" s="4"/>
      <c r="C241" s="4"/>
      <c r="D241" s="4"/>
      <c r="E241" s="4"/>
      <c r="F241" s="4"/>
      <c r="G241" s="4"/>
      <c r="H241" s="142">
        <f>SUM(H242:H244)</f>
        <v>551577.57000000007</v>
      </c>
      <c r="I241" s="120">
        <v>479650.49</v>
      </c>
      <c r="J241" s="95"/>
    </row>
    <row r="242" spans="1:10" x14ac:dyDescent="0.25">
      <c r="A242" s="69">
        <v>4641</v>
      </c>
      <c r="B242" s="4" t="s">
        <v>209</v>
      </c>
      <c r="C242" s="4"/>
      <c r="D242" s="4"/>
      <c r="E242" s="4"/>
      <c r="F242" s="4"/>
      <c r="G242" s="108"/>
      <c r="H242" s="445">
        <v>100000</v>
      </c>
      <c r="I242" s="428">
        <v>42395.97</v>
      </c>
      <c r="J242" s="95">
        <f>I242/H242*100</f>
        <v>42.395969999999998</v>
      </c>
    </row>
    <row r="243" spans="1:10" ht="12" customHeight="1" x14ac:dyDescent="0.25">
      <c r="A243" s="69">
        <v>4642</v>
      </c>
      <c r="B243" s="4" t="s">
        <v>208</v>
      </c>
      <c r="G243" s="391"/>
      <c r="H243" s="482">
        <v>100000</v>
      </c>
      <c r="I243" s="427">
        <v>85676.95</v>
      </c>
      <c r="J243" s="95">
        <f>I243/H243*100</f>
        <v>85.676949999999991</v>
      </c>
    </row>
    <row r="244" spans="1:10" ht="14" x14ac:dyDescent="0.3">
      <c r="A244" s="27">
        <v>46421</v>
      </c>
      <c r="B244" s="28" t="s">
        <v>223</v>
      </c>
      <c r="C244" s="28"/>
      <c r="D244" s="28"/>
      <c r="E244" s="28"/>
      <c r="F244" s="28"/>
      <c r="G244" s="28"/>
      <c r="H244" s="483">
        <v>351577.57</v>
      </c>
      <c r="I244" s="457">
        <v>351577.57</v>
      </c>
      <c r="J244" s="95"/>
    </row>
    <row r="245" spans="1:10" ht="13" thickBot="1" x14ac:dyDescent="0.3">
      <c r="A245" s="348">
        <v>46</v>
      </c>
      <c r="B245" s="350" t="s">
        <v>170</v>
      </c>
      <c r="C245" s="350"/>
      <c r="D245" s="350"/>
      <c r="E245" s="350"/>
      <c r="F245" s="350"/>
      <c r="G245" s="351"/>
      <c r="H245" s="346">
        <f>SUM(H229+H233+H241)</f>
        <v>787820.81</v>
      </c>
      <c r="I245" s="346">
        <f>SUM(I229+I233+I241)</f>
        <v>710917.73</v>
      </c>
      <c r="J245" s="415">
        <f>I245/H245*100</f>
        <v>90.238506139486205</v>
      </c>
    </row>
    <row r="246" spans="1:10" s="259" customFormat="1" ht="13" thickTop="1" x14ac:dyDescent="0.25">
      <c r="A246" s="390"/>
      <c r="B246" s="13"/>
      <c r="C246" s="13"/>
      <c r="D246" s="13"/>
      <c r="E246" s="13"/>
      <c r="F246" s="13"/>
      <c r="G246" s="13"/>
      <c r="H246" s="369"/>
      <c r="I246" s="183"/>
      <c r="J246" s="484"/>
    </row>
    <row r="247" spans="1:10" s="259" customFormat="1" x14ac:dyDescent="0.25">
      <c r="A247" s="487">
        <v>47</v>
      </c>
      <c r="B247" s="16" t="s">
        <v>222</v>
      </c>
      <c r="C247" s="16"/>
      <c r="D247" s="16"/>
      <c r="E247" s="16"/>
      <c r="F247" s="16"/>
      <c r="G247" s="17"/>
      <c r="H247" s="504">
        <v>50000</v>
      </c>
      <c r="I247" s="504">
        <v>50000</v>
      </c>
      <c r="J247" s="299"/>
    </row>
    <row r="248" spans="1:10" ht="13" thickBot="1" x14ac:dyDescent="0.3">
      <c r="A248" s="488"/>
      <c r="B248" s="13"/>
      <c r="C248" s="13"/>
      <c r="D248" s="13"/>
      <c r="E248" s="13"/>
      <c r="F248" s="13"/>
      <c r="G248" s="13"/>
      <c r="H248" s="485"/>
      <c r="I248" s="122"/>
      <c r="J248" s="486"/>
    </row>
    <row r="249" spans="1:10" ht="14.5" thickBot="1" x14ac:dyDescent="0.35">
      <c r="A249" s="354">
        <v>4</v>
      </c>
      <c r="B249" s="355" t="s">
        <v>171</v>
      </c>
      <c r="C249" s="355"/>
      <c r="D249" s="356"/>
      <c r="E249" s="357"/>
      <c r="F249" s="357"/>
      <c r="G249" s="358"/>
      <c r="H249" s="353">
        <f>H53+H195+H197+H216+H225+H245+H247</f>
        <v>6921619.3599999994</v>
      </c>
      <c r="I249" s="353">
        <f>SUM(I53+I195+I197+I216+I225+I245)</f>
        <v>6585522.1600000001</v>
      </c>
      <c r="J249" s="417">
        <f>I249/H249*100</f>
        <v>95.144240350136798</v>
      </c>
    </row>
    <row r="250" spans="1:10" ht="14" x14ac:dyDescent="0.3">
      <c r="A250" s="418"/>
      <c r="B250" s="419"/>
      <c r="C250" s="419"/>
      <c r="D250" s="419"/>
      <c r="E250" s="419"/>
      <c r="F250" s="419"/>
      <c r="G250" s="419"/>
      <c r="H250" s="420"/>
      <c r="I250" s="420"/>
      <c r="J250" s="421"/>
    </row>
    <row r="251" spans="1:10" ht="14" x14ac:dyDescent="0.3">
      <c r="A251" s="418"/>
      <c r="B251" s="419"/>
      <c r="C251" s="419" t="s">
        <v>221</v>
      </c>
      <c r="D251" s="419"/>
      <c r="E251" s="419"/>
      <c r="F251" s="419"/>
      <c r="G251" s="419"/>
      <c r="H251" s="420"/>
      <c r="I251" s="420">
        <f>SUM(I34-I249)</f>
        <v>-247730.16000000108</v>
      </c>
      <c r="J251" s="421"/>
    </row>
    <row r="252" spans="1:10" s="259" customFormat="1" ht="14" x14ac:dyDescent="0.3">
      <c r="A252" s="31"/>
      <c r="B252" s="10"/>
      <c r="C252" s="10"/>
      <c r="D252" s="10"/>
      <c r="E252" s="10"/>
      <c r="F252" s="10"/>
      <c r="G252" s="10"/>
      <c r="H252" s="258"/>
      <c r="I252" s="433"/>
      <c r="J252" s="258"/>
    </row>
    <row r="253" spans="1:10" ht="15" x14ac:dyDescent="0.3">
      <c r="A253" s="3"/>
      <c r="B253" s="257" t="s">
        <v>172</v>
      </c>
      <c r="C253" s="256"/>
      <c r="D253" s="256"/>
      <c r="E253" s="4"/>
      <c r="F253" s="4"/>
      <c r="G253" s="4"/>
      <c r="I253" s="432"/>
    </row>
    <row r="254" spans="1:10" x14ac:dyDescent="0.25">
      <c r="A254" s="3"/>
      <c r="B254" s="4"/>
      <c r="C254" s="4"/>
      <c r="D254" s="4"/>
      <c r="E254" s="4"/>
      <c r="F254" s="4"/>
      <c r="G254" s="4"/>
      <c r="I254" s="432"/>
    </row>
    <row r="255" spans="1:10" ht="15" x14ac:dyDescent="0.3">
      <c r="A255" s="85"/>
      <c r="B255" s="86" t="s">
        <v>173</v>
      </c>
      <c r="C255" s="86"/>
      <c r="D255" s="86"/>
      <c r="E255" s="86"/>
      <c r="F255" s="86"/>
      <c r="G255" s="173"/>
      <c r="H255" s="403"/>
      <c r="I255" s="173"/>
      <c r="J255" s="403"/>
    </row>
    <row r="256" spans="1:10" ht="15" x14ac:dyDescent="0.3">
      <c r="A256" s="85"/>
      <c r="B256" s="86"/>
      <c r="C256" s="86"/>
      <c r="D256" s="86"/>
      <c r="E256" s="86"/>
      <c r="F256" s="86"/>
      <c r="G256" s="173"/>
      <c r="H256" s="403"/>
      <c r="I256" s="173"/>
      <c r="J256" s="403"/>
    </row>
    <row r="257" spans="1:10" ht="15" x14ac:dyDescent="0.3">
      <c r="A257" s="85"/>
      <c r="B257" s="86" t="s">
        <v>174</v>
      </c>
      <c r="C257" s="86"/>
      <c r="D257" s="86"/>
      <c r="E257" s="86"/>
      <c r="F257" s="86"/>
      <c r="G257" s="173"/>
      <c r="H257" s="403"/>
      <c r="I257" s="173"/>
      <c r="J257" s="403"/>
    </row>
    <row r="258" spans="1:10" ht="15" x14ac:dyDescent="0.3">
      <c r="A258" s="85"/>
      <c r="B258" s="86"/>
      <c r="C258" s="86"/>
      <c r="D258" s="86"/>
      <c r="E258" s="86"/>
      <c r="F258" s="86"/>
      <c r="G258" s="173"/>
      <c r="H258" s="403"/>
      <c r="I258" s="173"/>
      <c r="J258" s="403"/>
    </row>
    <row r="259" spans="1:10" ht="15" x14ac:dyDescent="0.3">
      <c r="A259" s="85"/>
      <c r="B259" s="88" t="s">
        <v>203</v>
      </c>
      <c r="C259" s="86"/>
      <c r="D259" s="86"/>
      <c r="E259" s="86"/>
      <c r="F259" s="86"/>
      <c r="G259" s="73"/>
      <c r="H259" s="403"/>
      <c r="I259" s="443"/>
      <c r="J259" s="403"/>
    </row>
    <row r="260" spans="1:10" ht="15" x14ac:dyDescent="0.3">
      <c r="A260" s="85"/>
      <c r="B260" s="88"/>
      <c r="C260" s="86"/>
      <c r="D260" s="86"/>
      <c r="E260" s="86"/>
      <c r="F260" s="86"/>
      <c r="G260" s="73"/>
      <c r="H260" s="403"/>
      <c r="I260" s="443"/>
      <c r="J260" s="403"/>
    </row>
    <row r="261" spans="1:10" ht="13.5" customHeight="1" x14ac:dyDescent="0.3">
      <c r="A261" s="85"/>
      <c r="B261" s="88" t="s">
        <v>204</v>
      </c>
      <c r="C261" s="86"/>
      <c r="D261" s="86"/>
      <c r="E261" s="86"/>
      <c r="F261" s="86"/>
      <c r="G261" s="73"/>
      <c r="H261" s="403"/>
      <c r="I261" s="443"/>
      <c r="J261" s="403"/>
    </row>
    <row r="262" spans="1:10" ht="13.5" customHeight="1" x14ac:dyDescent="0.3">
      <c r="A262" s="85"/>
      <c r="B262" s="88"/>
      <c r="C262" s="86"/>
      <c r="D262" s="86"/>
      <c r="E262" s="86"/>
      <c r="F262" s="86"/>
      <c r="G262" s="73"/>
      <c r="H262" s="403"/>
      <c r="I262" s="443"/>
      <c r="J262" s="403"/>
    </row>
    <row r="263" spans="1:10" ht="15" x14ac:dyDescent="0.3">
      <c r="A263" s="89"/>
      <c r="B263" s="90" t="s">
        <v>175</v>
      </c>
      <c r="C263" s="90"/>
      <c r="D263" s="90"/>
      <c r="E263" s="90"/>
      <c r="F263" s="90"/>
      <c r="G263" s="183"/>
      <c r="H263" s="403"/>
      <c r="I263" s="183"/>
      <c r="J263" s="403"/>
    </row>
  </sheetData>
  <phoneticPr fontId="12" type="noConversion"/>
  <pageMargins left="0.75" right="0.75" top="1" bottom="1" header="0.5" footer="0.5"/>
  <pageSetup paperSize="9" scale="59" orientation="portrait" r:id="rId1"/>
  <headerFooter alignWithMargins="0"/>
  <rowBreaks count="2" manualBreakCount="2">
    <brk id="91" max="11" man="1"/>
    <brk id="17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9"/>
  <sheetViews>
    <sheetView view="pageBreakPreview" topLeftCell="A16" zoomScaleNormal="100" workbookViewId="0">
      <selection activeCell="T13" sqref="T13"/>
    </sheetView>
  </sheetViews>
  <sheetFormatPr defaultColWidth="11" defaultRowHeight="12.5" x14ac:dyDescent="0.25"/>
  <cols>
    <col min="1" max="1" width="8" style="236" customWidth="1"/>
    <col min="2" max="3" width="9.1796875" style="103" customWidth="1"/>
    <col min="4" max="4" width="22.26953125" style="103" customWidth="1"/>
    <col min="5" max="5" width="10.1796875" style="103" bestFit="1" customWidth="1"/>
    <col min="6" max="6" width="11" style="103" customWidth="1"/>
    <col min="7" max="8" width="21.1796875" style="103" hidden="1" customWidth="1"/>
    <col min="9" max="9" width="18.453125" style="103" hidden="1" customWidth="1"/>
    <col min="10" max="15" width="9.1796875" style="103" hidden="1" customWidth="1"/>
    <col min="16" max="18" width="24.54296875" style="103" customWidth="1"/>
    <col min="19" max="242" width="9.1796875" style="103" customWidth="1"/>
    <col min="243" max="243" width="11" style="103" bestFit="1" customWidth="1"/>
    <col min="244" max="16384" width="11" style="103"/>
  </cols>
  <sheetData>
    <row r="1" spans="1:18" s="1" customFormat="1" ht="17.5" x14ac:dyDescent="0.35">
      <c r="B1" s="290" t="s">
        <v>181</v>
      </c>
      <c r="C1" s="291"/>
      <c r="D1" s="239"/>
      <c r="E1" s="239"/>
      <c r="F1" s="239"/>
      <c r="G1" s="241"/>
      <c r="H1" s="2"/>
    </row>
    <row r="2" spans="1:18" s="1" customFormat="1" ht="17.5" x14ac:dyDescent="0.35">
      <c r="B2" s="290"/>
      <c r="C2" s="291"/>
      <c r="D2" s="239"/>
      <c r="E2" s="239"/>
      <c r="F2" s="239"/>
      <c r="G2" s="241"/>
      <c r="H2" s="2"/>
    </row>
    <row r="3" spans="1:18" s="1" customFormat="1" ht="17.5" x14ac:dyDescent="0.35">
      <c r="B3" t="s">
        <v>229</v>
      </c>
      <c r="C3" s="244"/>
      <c r="D3" s="90"/>
      <c r="E3" s="90"/>
      <c r="F3" s="90"/>
      <c r="G3" s="243"/>
      <c r="H3" s="2"/>
      <c r="P3" s="90"/>
      <c r="Q3" s="90"/>
      <c r="R3" s="90"/>
    </row>
    <row r="4" spans="1:18" s="1" customFormat="1" ht="17.5" x14ac:dyDescent="0.35">
      <c r="B4"/>
      <c r="C4" s="244"/>
      <c r="D4" s="90"/>
      <c r="E4" s="90"/>
      <c r="F4" s="90"/>
      <c r="G4" s="243"/>
      <c r="H4" s="2"/>
      <c r="P4" s="90"/>
      <c r="Q4" s="90"/>
      <c r="R4" s="90"/>
    </row>
    <row r="5" spans="1:18" s="1" customFormat="1" ht="17.5" x14ac:dyDescent="0.35">
      <c r="B5"/>
      <c r="C5" s="244"/>
      <c r="D5" s="90"/>
      <c r="E5" s="90"/>
      <c r="F5" s="90"/>
      <c r="G5" s="243"/>
      <c r="H5" s="2"/>
      <c r="P5" s="90"/>
      <c r="Q5" s="90"/>
      <c r="R5" s="90"/>
    </row>
    <row r="6" spans="1:18" s="1" customFormat="1" ht="18" thickBot="1" x14ac:dyDescent="0.4">
      <c r="B6"/>
      <c r="C6" s="244"/>
      <c r="D6" s="90"/>
      <c r="E6" s="90"/>
      <c r="F6" s="90"/>
      <c r="G6" s="243"/>
      <c r="H6" s="2"/>
      <c r="P6" s="90"/>
      <c r="Q6" s="90"/>
      <c r="R6" s="90"/>
    </row>
    <row r="7" spans="1:18" s="105" customFormat="1" ht="21" customHeight="1" thickBot="1" x14ac:dyDescent="0.3">
      <c r="A7" s="5" t="s">
        <v>0</v>
      </c>
      <c r="B7" s="6"/>
      <c r="C7" s="6"/>
      <c r="D7" s="6" t="s">
        <v>1</v>
      </c>
      <c r="E7" s="6"/>
      <c r="F7" s="6"/>
      <c r="G7" s="7"/>
      <c r="H7" s="6"/>
      <c r="P7" s="104" t="s">
        <v>201</v>
      </c>
      <c r="Q7" s="104" t="s">
        <v>217</v>
      </c>
      <c r="R7" s="104" t="s">
        <v>220</v>
      </c>
    </row>
    <row r="8" spans="1:18" ht="15" x14ac:dyDescent="0.3">
      <c r="A8" s="109">
        <v>3</v>
      </c>
      <c r="B8" s="90" t="s">
        <v>2</v>
      </c>
      <c r="C8" s="106"/>
      <c r="D8" s="106"/>
      <c r="E8" s="106"/>
      <c r="F8" s="106"/>
      <c r="G8" s="108"/>
      <c r="H8" s="4"/>
      <c r="P8" s="107"/>
      <c r="Q8" s="107"/>
      <c r="R8" s="107"/>
    </row>
    <row r="9" spans="1:18" ht="12.75" customHeight="1" thickBot="1" x14ac:dyDescent="0.35">
      <c r="A9" s="110"/>
      <c r="B9" s="111"/>
      <c r="C9" s="112"/>
      <c r="D9" s="112"/>
      <c r="E9" s="112"/>
      <c r="F9" s="112"/>
      <c r="G9" s="114"/>
      <c r="H9" s="102"/>
      <c r="P9" s="113"/>
      <c r="Q9" s="113"/>
      <c r="R9" s="113"/>
    </row>
    <row r="10" spans="1:18" s="13" customFormat="1" ht="15" x14ac:dyDescent="0.3">
      <c r="A10" s="115">
        <v>32</v>
      </c>
      <c r="B10" s="90" t="s">
        <v>3</v>
      </c>
      <c r="C10" s="90"/>
      <c r="D10" s="90"/>
      <c r="E10" s="90"/>
      <c r="F10" s="116"/>
      <c r="G10" s="62"/>
      <c r="H10" s="29"/>
      <c r="P10" s="117"/>
      <c r="Q10" s="117"/>
      <c r="R10" s="117"/>
    </row>
    <row r="11" spans="1:18" s="71" customFormat="1" ht="15" x14ac:dyDescent="0.3">
      <c r="A11" s="263">
        <v>321</v>
      </c>
      <c r="B11" s="264" t="s">
        <v>4</v>
      </c>
      <c r="C11" s="264"/>
      <c r="D11" s="264"/>
      <c r="E11" s="264"/>
      <c r="F11" s="264"/>
      <c r="G11" s="265"/>
      <c r="H11" s="266"/>
      <c r="I11" s="267"/>
      <c r="P11" s="261">
        <f>SUM('PROSIRENI PLAN 2014.'!H11)</f>
        <v>6100000</v>
      </c>
      <c r="Q11" s="447">
        <f>SUM('PROSIRENI PLAN 2014.'!I11)</f>
        <v>5980611.5199999996</v>
      </c>
      <c r="R11" s="447">
        <f>Q11/P11*100</f>
        <v>98.042811803278681</v>
      </c>
    </row>
    <row r="12" spans="1:18" s="71" customFormat="1" ht="15" x14ac:dyDescent="0.3">
      <c r="A12" s="263">
        <v>322</v>
      </c>
      <c r="B12" s="264" t="s">
        <v>5</v>
      </c>
      <c r="C12" s="264"/>
      <c r="D12" s="264"/>
      <c r="E12" s="264"/>
      <c r="F12" s="264"/>
      <c r="G12" s="265"/>
      <c r="H12" s="266"/>
      <c r="P12" s="261">
        <f>SUM('PROSIRENI PLAN 2014.'!H12)</f>
        <v>160000</v>
      </c>
      <c r="Q12" s="447">
        <f>SUM('PROSIRENI PLAN 2014.'!I12)</f>
        <v>170245</v>
      </c>
      <c r="R12" s="447">
        <f>Q12/P12*100</f>
        <v>106.403125</v>
      </c>
    </row>
    <row r="13" spans="1:18" s="71" customFormat="1" ht="15" x14ac:dyDescent="0.3">
      <c r="A13" s="263">
        <v>323</v>
      </c>
      <c r="B13" s="264" t="s">
        <v>6</v>
      </c>
      <c r="C13" s="264"/>
      <c r="D13" s="264"/>
      <c r="E13" s="264"/>
      <c r="F13" s="264"/>
      <c r="G13" s="268"/>
      <c r="H13" s="269"/>
      <c r="P13" s="261">
        <f>SUM('PROSIRENI PLAN 2014.'!H13)</f>
        <v>16000</v>
      </c>
      <c r="Q13" s="68">
        <f>SUM('PROSIRENI PLAN 2014.'!I13)</f>
        <v>16420</v>
      </c>
      <c r="R13" s="447">
        <f>Q13/P13*100</f>
        <v>102.62500000000001</v>
      </c>
    </row>
    <row r="14" spans="1:18" s="128" customFormat="1" ht="15.5" thickBot="1" x14ac:dyDescent="0.35">
      <c r="A14" s="123">
        <v>32</v>
      </c>
      <c r="B14" s="124" t="s">
        <v>7</v>
      </c>
      <c r="C14" s="124"/>
      <c r="D14" s="124"/>
      <c r="E14" s="124"/>
      <c r="F14" s="124"/>
      <c r="G14" s="126"/>
      <c r="H14" s="127"/>
      <c r="P14" s="125">
        <f>SUM(P11+P12+P13)</f>
        <v>6276000</v>
      </c>
      <c r="Q14" s="125">
        <f>SUM(Q11+Q12+Q13)</f>
        <v>6167276.5199999996</v>
      </c>
      <c r="R14" s="125">
        <f>SUM(Q14/P14*100)</f>
        <v>98.267630975143391</v>
      </c>
    </row>
    <row r="15" spans="1:18" s="128" customFormat="1" ht="15.5" thickTop="1" x14ac:dyDescent="0.3">
      <c r="A15" s="129"/>
      <c r="B15" s="130"/>
      <c r="C15" s="130"/>
      <c r="D15" s="130"/>
      <c r="E15" s="130"/>
      <c r="F15" s="130"/>
      <c r="G15" s="132"/>
      <c r="H15" s="133"/>
      <c r="P15" s="131"/>
      <c r="Q15" s="131"/>
      <c r="R15" s="131"/>
    </row>
    <row r="16" spans="1:18" s="13" customFormat="1" ht="15" x14ac:dyDescent="0.3">
      <c r="A16" s="134">
        <v>34</v>
      </c>
      <c r="B16" s="90" t="s">
        <v>8</v>
      </c>
      <c r="C16" s="90"/>
      <c r="D16" s="90"/>
      <c r="E16" s="90"/>
      <c r="F16" s="135"/>
      <c r="G16" s="121"/>
      <c r="H16" s="122"/>
      <c r="P16" s="136"/>
      <c r="Q16" s="136"/>
      <c r="R16" s="136"/>
    </row>
    <row r="17" spans="1:18" s="71" customFormat="1" ht="15" x14ac:dyDescent="0.3">
      <c r="A17" s="263">
        <v>341</v>
      </c>
      <c r="B17" s="264" t="s">
        <v>9</v>
      </c>
      <c r="C17" s="264"/>
      <c r="D17" s="264"/>
      <c r="E17" s="264"/>
      <c r="F17" s="296"/>
      <c r="G17" s="268"/>
      <c r="H17" s="269"/>
      <c r="P17" s="261">
        <f>SUM('PROSIRENI PLAN 2014.'!H20)</f>
        <v>22000</v>
      </c>
      <c r="Q17" s="295">
        <f>SUM('PROSIRENI PLAN 2014.'!I18)</f>
        <v>22373.38</v>
      </c>
      <c r="R17" s="447">
        <f>Q17/P17*100</f>
        <v>101.69718181818182</v>
      </c>
    </row>
    <row r="18" spans="1:18" s="128" customFormat="1" ht="15.5" thickBot="1" x14ac:dyDescent="0.35">
      <c r="A18" s="123">
        <v>34</v>
      </c>
      <c r="B18" s="124" t="s">
        <v>12</v>
      </c>
      <c r="C18" s="124"/>
      <c r="D18" s="124"/>
      <c r="E18" s="124"/>
      <c r="F18" s="124"/>
      <c r="G18" s="126"/>
      <c r="H18" s="138"/>
      <c r="P18" s="125">
        <f>SUM(P17)</f>
        <v>22000</v>
      </c>
      <c r="Q18" s="125">
        <f>SUM(Q17)</f>
        <v>22373.38</v>
      </c>
      <c r="R18" s="125">
        <f>SUM(Q18/P18*100)</f>
        <v>101.69718181818182</v>
      </c>
    </row>
    <row r="19" spans="1:18" s="128" customFormat="1" ht="15.5" thickTop="1" x14ac:dyDescent="0.3">
      <c r="A19" s="139"/>
      <c r="B19" s="140"/>
      <c r="C19" s="140"/>
      <c r="D19" s="140"/>
      <c r="E19" s="140"/>
      <c r="F19" s="140"/>
      <c r="G19" s="120"/>
      <c r="H19" s="142"/>
      <c r="P19" s="141"/>
      <c r="Q19" s="141"/>
      <c r="R19" s="141"/>
    </row>
    <row r="20" spans="1:18" s="13" customFormat="1" ht="15" x14ac:dyDescent="0.3">
      <c r="A20" s="118">
        <v>36</v>
      </c>
      <c r="B20" s="140" t="s">
        <v>13</v>
      </c>
      <c r="C20" s="140"/>
      <c r="D20" s="140"/>
      <c r="E20" s="140"/>
      <c r="F20" s="137"/>
      <c r="G20" s="121"/>
      <c r="H20" s="122"/>
      <c r="P20" s="141"/>
      <c r="Q20" s="141"/>
      <c r="R20" s="141"/>
    </row>
    <row r="21" spans="1:18" s="13" customFormat="1" ht="15" x14ac:dyDescent="0.3">
      <c r="A21" s="263">
        <v>361</v>
      </c>
      <c r="B21" s="264" t="s">
        <v>15</v>
      </c>
      <c r="C21" s="119"/>
      <c r="D21" s="119"/>
      <c r="E21" s="119"/>
      <c r="F21" s="137"/>
      <c r="G21" s="121"/>
      <c r="H21" s="122"/>
      <c r="P21" s="295">
        <v>90000</v>
      </c>
      <c r="Q21" s="295">
        <f>SUM('PROSIRENI PLAN 2014.'!I25)</f>
        <v>88142.1</v>
      </c>
      <c r="R21" s="447">
        <f>Q21/P21*100</f>
        <v>97.935666666666677</v>
      </c>
    </row>
    <row r="22" spans="1:18" s="13" customFormat="1" ht="15" x14ac:dyDescent="0.3">
      <c r="A22" s="293">
        <v>363</v>
      </c>
      <c r="B22" s="244" t="s">
        <v>16</v>
      </c>
      <c r="C22" s="244"/>
      <c r="D22" s="244"/>
      <c r="E22" s="264"/>
      <c r="F22" s="296"/>
      <c r="G22" s="121"/>
      <c r="H22" s="122"/>
      <c r="P22" s="294">
        <v>10000</v>
      </c>
      <c r="Q22" s="294">
        <f>SUM('PROSIRENI PLAN 2014.'!I30)</f>
        <v>10000</v>
      </c>
      <c r="R22" s="447">
        <f>Q22/P22*100</f>
        <v>100</v>
      </c>
    </row>
    <row r="23" spans="1:18" customFormat="1" ht="15" x14ac:dyDescent="0.3">
      <c r="A23" s="247">
        <v>364</v>
      </c>
      <c r="B23" s="248" t="s">
        <v>190</v>
      </c>
      <c r="C23" s="248"/>
      <c r="D23" s="248"/>
      <c r="E23" s="303"/>
      <c r="F23" s="249"/>
      <c r="G23" s="301">
        <v>400000</v>
      </c>
      <c r="P23" s="302">
        <v>700000</v>
      </c>
      <c r="Q23" s="302"/>
      <c r="R23" s="447">
        <f>Q23/P23*100</f>
        <v>0</v>
      </c>
    </row>
    <row r="24" spans="1:18" customFormat="1" ht="15" x14ac:dyDescent="0.3">
      <c r="A24" s="458">
        <v>365</v>
      </c>
      <c r="B24" s="459" t="s">
        <v>222</v>
      </c>
      <c r="C24" s="459"/>
      <c r="D24" s="459"/>
      <c r="E24" s="71"/>
      <c r="F24" s="459"/>
      <c r="G24" s="490"/>
      <c r="P24" s="491">
        <v>205000</v>
      </c>
      <c r="Q24" s="491">
        <v>50000</v>
      </c>
      <c r="R24" s="492"/>
    </row>
    <row r="25" spans="1:18" s="128" customFormat="1" ht="15.5" thickBot="1" x14ac:dyDescent="0.35">
      <c r="A25" s="123">
        <v>36</v>
      </c>
      <c r="B25" s="143" t="s">
        <v>176</v>
      </c>
      <c r="C25" s="124"/>
      <c r="D25" s="124"/>
      <c r="E25" s="124"/>
      <c r="F25" s="124"/>
      <c r="G25" s="126"/>
      <c r="H25" s="138"/>
      <c r="P25" s="125">
        <f>SUM(P21:P24)</f>
        <v>1005000</v>
      </c>
      <c r="Q25" s="125">
        <f>SUM(Q21:Q24)</f>
        <v>148142.1</v>
      </c>
      <c r="R25" s="125">
        <f>SUM(Q25/P25*100)</f>
        <v>14.740507462686567</v>
      </c>
    </row>
    <row r="26" spans="1:18" s="13" customFormat="1" ht="16" thickTop="1" thickBot="1" x14ac:dyDescent="0.35">
      <c r="A26" s="139"/>
      <c r="B26" s="140"/>
      <c r="C26" s="140"/>
      <c r="D26" s="140"/>
      <c r="E26" s="140"/>
      <c r="F26" s="140"/>
      <c r="G26" s="121"/>
      <c r="H26" s="122"/>
      <c r="P26" s="141"/>
      <c r="Q26" s="141"/>
      <c r="R26" s="141"/>
    </row>
    <row r="27" spans="1:18" s="151" customFormat="1" ht="15.5" thickBot="1" x14ac:dyDescent="0.35">
      <c r="A27" s="144">
        <v>3</v>
      </c>
      <c r="B27" s="145" t="s">
        <v>20</v>
      </c>
      <c r="C27" s="145"/>
      <c r="D27" s="146"/>
      <c r="E27" s="147"/>
      <c r="F27" s="147"/>
      <c r="G27" s="149"/>
      <c r="H27" s="150"/>
      <c r="P27" s="148">
        <f>SUM(P14+P18+P25+AA29)</f>
        <v>7303000</v>
      </c>
      <c r="Q27" s="148">
        <f>SUM(Q14+Q18+Q25+AB29)</f>
        <v>6337791.9999999991</v>
      </c>
      <c r="R27" s="125">
        <f>SUM(Q27/P27*100)</f>
        <v>86.783404080514842</v>
      </c>
    </row>
    <row r="28" spans="1:18" s="151" customFormat="1" ht="15" x14ac:dyDescent="0.3">
      <c r="A28" s="153"/>
      <c r="B28" s="90"/>
      <c r="C28" s="90"/>
      <c r="D28" s="90"/>
      <c r="E28" s="90"/>
      <c r="F28" s="90"/>
      <c r="G28" s="155"/>
      <c r="H28" s="10"/>
      <c r="P28" s="154"/>
      <c r="Q28" s="154"/>
      <c r="R28" s="154"/>
    </row>
    <row r="29" spans="1:18" ht="15" x14ac:dyDescent="0.3">
      <c r="A29" s="156">
        <v>4</v>
      </c>
      <c r="B29" s="86" t="s">
        <v>21</v>
      </c>
      <c r="C29" s="157"/>
      <c r="D29" s="157"/>
      <c r="E29" s="157"/>
      <c r="F29" s="157"/>
      <c r="G29" s="159"/>
      <c r="H29" s="34"/>
      <c r="P29" s="158"/>
      <c r="Q29" s="158"/>
      <c r="R29" s="158"/>
    </row>
    <row r="30" spans="1:18" ht="12.75" customHeight="1" x14ac:dyDescent="0.3">
      <c r="A30" s="160"/>
      <c r="B30" s="161"/>
      <c r="C30" s="162"/>
      <c r="D30" s="162"/>
      <c r="E30" s="162"/>
      <c r="F30" s="162"/>
      <c r="G30" s="164"/>
      <c r="H30" s="165"/>
      <c r="P30" s="163"/>
      <c r="Q30" s="163"/>
      <c r="R30" s="163"/>
    </row>
    <row r="31" spans="1:18" s="13" customFormat="1" ht="15" x14ac:dyDescent="0.3">
      <c r="A31" s="166">
        <v>41</v>
      </c>
      <c r="B31" s="161" t="s">
        <v>22</v>
      </c>
      <c r="C31" s="161"/>
      <c r="D31" s="161"/>
      <c r="E31" s="161"/>
      <c r="F31" s="167"/>
      <c r="G31" s="169"/>
      <c r="H31" s="73"/>
      <c r="P31" s="168"/>
      <c r="Q31" s="168"/>
      <c r="R31" s="168"/>
    </row>
    <row r="32" spans="1:18" s="13" customFormat="1" ht="15" x14ac:dyDescent="0.3">
      <c r="A32" s="166">
        <v>411</v>
      </c>
      <c r="B32" s="170" t="s">
        <v>23</v>
      </c>
      <c r="C32" s="171"/>
      <c r="D32" s="171"/>
      <c r="E32" s="171"/>
      <c r="F32" s="171"/>
      <c r="G32" s="172"/>
      <c r="H32" s="173"/>
      <c r="P32" s="280">
        <v>1250000</v>
      </c>
      <c r="Q32" s="280">
        <f>SUM('PROSIRENI PLAN 2014.'!I39)</f>
        <v>1237719.92</v>
      </c>
      <c r="R32" s="447">
        <f>Q32/P32*100</f>
        <v>99.017593599999998</v>
      </c>
    </row>
    <row r="33" spans="1:18" s="13" customFormat="1" ht="15" x14ac:dyDescent="0.3">
      <c r="A33" s="166">
        <v>412</v>
      </c>
      <c r="B33" s="174" t="s">
        <v>25</v>
      </c>
      <c r="C33" s="174"/>
      <c r="D33" s="174"/>
      <c r="E33" s="174"/>
      <c r="F33" s="174"/>
      <c r="G33" s="172"/>
      <c r="H33" s="173"/>
      <c r="P33" s="280">
        <v>20000</v>
      </c>
      <c r="Q33" s="280">
        <f>SUM('PROSIRENI PLAN 2014.'!I43)</f>
        <v>7156.03</v>
      </c>
      <c r="R33" s="447">
        <f>Q33/P33*100</f>
        <v>35.780149999999999</v>
      </c>
    </row>
    <row r="34" spans="1:18" s="13" customFormat="1" ht="15" x14ac:dyDescent="0.3">
      <c r="A34" s="166">
        <v>413</v>
      </c>
      <c r="B34" s="174" t="s">
        <v>29</v>
      </c>
      <c r="C34" s="174"/>
      <c r="D34" s="174"/>
      <c r="E34" s="174"/>
      <c r="F34" s="174"/>
      <c r="G34" s="172"/>
      <c r="H34" s="173"/>
      <c r="P34" s="280">
        <v>205000</v>
      </c>
      <c r="Q34" s="280">
        <f>SUM('PROSIRENI PLAN 2014.'!I48)</f>
        <v>202830.8</v>
      </c>
      <c r="R34" s="447">
        <f>Q34/P34*100</f>
        <v>98.941853658536587</v>
      </c>
    </row>
    <row r="35" spans="1:18" s="128" customFormat="1" ht="15.5" thickBot="1" x14ac:dyDescent="0.35">
      <c r="A35" s="175">
        <v>41</v>
      </c>
      <c r="B35" s="176" t="s">
        <v>33</v>
      </c>
      <c r="C35" s="177"/>
      <c r="D35" s="177"/>
      <c r="E35" s="177"/>
      <c r="F35" s="177"/>
      <c r="G35" s="179"/>
      <c r="H35" s="180"/>
      <c r="P35" s="178">
        <f>P32+P33+P34</f>
        <v>1475000</v>
      </c>
      <c r="Q35" s="178">
        <f>Q32+Q33+Q34</f>
        <v>1447706.75</v>
      </c>
      <c r="R35" s="178">
        <f>SUM(Q35/P35*100)</f>
        <v>98.149610169491524</v>
      </c>
    </row>
    <row r="36" spans="1:18" s="128" customFormat="1" ht="15.5" thickTop="1" x14ac:dyDescent="0.3">
      <c r="A36" s="129"/>
      <c r="B36" s="130"/>
      <c r="C36" s="130"/>
      <c r="D36" s="130"/>
      <c r="E36" s="130"/>
      <c r="F36" s="130"/>
      <c r="G36" s="182"/>
      <c r="H36" s="183"/>
      <c r="P36" s="181"/>
      <c r="Q36" s="181"/>
      <c r="R36" s="181"/>
    </row>
    <row r="37" spans="1:18" s="13" customFormat="1" ht="15" x14ac:dyDescent="0.3">
      <c r="A37" s="166">
        <v>42</v>
      </c>
      <c r="B37" s="161" t="s">
        <v>34</v>
      </c>
      <c r="C37" s="161"/>
      <c r="D37" s="161"/>
      <c r="E37" s="161"/>
      <c r="F37" s="167"/>
      <c r="G37" s="172"/>
      <c r="H37" s="173"/>
      <c r="P37" s="184"/>
      <c r="Q37" s="184"/>
      <c r="R37" s="184"/>
    </row>
    <row r="38" spans="1:18" s="13" customFormat="1" ht="15" x14ac:dyDescent="0.3">
      <c r="A38" s="185">
        <v>421</v>
      </c>
      <c r="B38" s="170" t="s">
        <v>35</v>
      </c>
      <c r="C38" s="174"/>
      <c r="D38" s="174"/>
      <c r="E38" s="174"/>
      <c r="F38" s="174"/>
      <c r="G38" s="182"/>
      <c r="H38" s="183"/>
      <c r="P38" s="186">
        <v>50000</v>
      </c>
      <c r="Q38" s="186">
        <f>SUM('PROSIRENI PLAN 2014.'!I68)</f>
        <v>49425.66</v>
      </c>
      <c r="R38" s="448">
        <f>Q38/P38*100</f>
        <v>98.851320000000015</v>
      </c>
    </row>
    <row r="39" spans="1:18" s="13" customFormat="1" ht="15" x14ac:dyDescent="0.3">
      <c r="A39" s="185"/>
      <c r="B39" s="174"/>
      <c r="C39" s="174"/>
      <c r="D39" s="174"/>
      <c r="E39" s="174"/>
      <c r="F39" s="174"/>
      <c r="G39" s="182"/>
      <c r="H39" s="183"/>
      <c r="P39" s="188"/>
      <c r="Q39" s="188"/>
      <c r="R39" s="188"/>
    </row>
    <row r="40" spans="1:18" s="13" customFormat="1" ht="15" x14ac:dyDescent="0.3">
      <c r="A40" s="166">
        <v>422</v>
      </c>
      <c r="B40" s="174" t="s">
        <v>47</v>
      </c>
      <c r="C40" s="174"/>
      <c r="D40" s="174"/>
      <c r="E40" s="174"/>
      <c r="F40" s="174"/>
      <c r="G40" s="187"/>
      <c r="H40" s="183"/>
      <c r="P40" s="186">
        <f>SUM(P41:P42)</f>
        <v>914871.21000000008</v>
      </c>
      <c r="Q40" s="186">
        <f>SUM(Q41:Q42)</f>
        <v>865617.47</v>
      </c>
      <c r="R40" s="448">
        <f>Q40/P40*100</f>
        <v>94.61631982057888</v>
      </c>
    </row>
    <row r="41" spans="1:18" s="4" customFormat="1" ht="15" x14ac:dyDescent="0.3">
      <c r="A41" s="189">
        <v>42211</v>
      </c>
      <c r="B41" s="171" t="s">
        <v>48</v>
      </c>
      <c r="C41" s="171"/>
      <c r="D41" s="171"/>
      <c r="E41" s="171"/>
      <c r="F41" s="171"/>
      <c r="G41" s="191"/>
      <c r="H41" s="192"/>
      <c r="P41" s="190">
        <f>SUM('PROSIRENI PLAN 2014.'!H71)</f>
        <v>758871.21000000008</v>
      </c>
      <c r="Q41" s="190">
        <f>SUM('PROSIRENI PLAN 2014.'!I71)</f>
        <v>724040.14</v>
      </c>
      <c r="R41" s="449">
        <f>Q41/P41*100</f>
        <v>95.410147395102769</v>
      </c>
    </row>
    <row r="42" spans="1:18" s="4" customFormat="1" ht="15" x14ac:dyDescent="0.3">
      <c r="A42" s="189">
        <v>42212</v>
      </c>
      <c r="B42" s="171" t="s">
        <v>177</v>
      </c>
      <c r="C42" s="171"/>
      <c r="D42" s="171"/>
      <c r="E42" s="171"/>
      <c r="F42" s="171"/>
      <c r="G42" s="191"/>
      <c r="H42" s="192"/>
      <c r="P42" s="493">
        <f>SUM('PROSIRENI PLAN 2014.'!H87)</f>
        <v>156000</v>
      </c>
      <c r="Q42" s="190">
        <f>SUM('PROSIRENI PLAN 2014.'!I87)</f>
        <v>141577.32999999999</v>
      </c>
      <c r="R42" s="449">
        <f>Q42/P42*100</f>
        <v>90.754698717948713</v>
      </c>
    </row>
    <row r="43" spans="1:18" s="13" customFormat="1" ht="15" x14ac:dyDescent="0.3">
      <c r="A43" s="166"/>
      <c r="B43" s="174"/>
      <c r="C43" s="174"/>
      <c r="D43" s="174"/>
      <c r="E43" s="174"/>
      <c r="F43" s="167"/>
      <c r="G43" s="182"/>
      <c r="H43" s="183"/>
      <c r="Q43" s="188"/>
      <c r="R43" s="188"/>
    </row>
    <row r="44" spans="1:18" s="13" customFormat="1" ht="15" x14ac:dyDescent="0.3">
      <c r="A44" s="166">
        <v>424</v>
      </c>
      <c r="B44" s="174" t="s">
        <v>66</v>
      </c>
      <c r="C44" s="174"/>
      <c r="D44" s="174"/>
      <c r="E44" s="174"/>
      <c r="F44" s="174"/>
      <c r="G44" s="182"/>
      <c r="H44" s="183"/>
      <c r="P44" s="186">
        <f>SUM(P45:P46)</f>
        <v>269500</v>
      </c>
      <c r="Q44" s="186">
        <f>SUM(Q45:Q46)</f>
        <v>199404.72</v>
      </c>
      <c r="R44" s="448">
        <f>Q44/P44*100</f>
        <v>73.990619666048246</v>
      </c>
    </row>
    <row r="45" spans="1:18" s="4" customFormat="1" ht="15" x14ac:dyDescent="0.3">
      <c r="A45" s="189">
        <v>4241</v>
      </c>
      <c r="B45" s="171" t="s">
        <v>67</v>
      </c>
      <c r="C45" s="171"/>
      <c r="D45" s="171"/>
      <c r="E45" s="171"/>
      <c r="F45" s="171"/>
      <c r="G45" s="191"/>
      <c r="H45" s="192"/>
      <c r="P45" s="190">
        <f>SUM('PROSIRENI PLAN 2014.'!H94)</f>
        <v>79500</v>
      </c>
      <c r="Q45" s="190">
        <f>SUM('PROSIRENI PLAN 2014.'!I94)</f>
        <v>60646.69</v>
      </c>
      <c r="R45" s="449">
        <f>Q45/P45*100</f>
        <v>76.285144654088057</v>
      </c>
    </row>
    <row r="46" spans="1:18" s="4" customFormat="1" ht="15" x14ac:dyDescent="0.3">
      <c r="A46" s="189">
        <v>4243</v>
      </c>
      <c r="B46" s="171" t="s">
        <v>73</v>
      </c>
      <c r="C46" s="171"/>
      <c r="D46" s="171"/>
      <c r="E46" s="171"/>
      <c r="F46" s="171"/>
      <c r="G46" s="191"/>
      <c r="H46" s="192"/>
      <c r="P46" s="190">
        <f>SUM('PROSIRENI PLAN 2014.'!H101)</f>
        <v>190000</v>
      </c>
      <c r="Q46" s="190">
        <f>SUM('PROSIRENI PLAN 2014.'!I101)</f>
        <v>138758.03</v>
      </c>
      <c r="R46" s="449">
        <f>Q46/P46*100</f>
        <v>73.030542105263152</v>
      </c>
    </row>
    <row r="47" spans="1:18" s="13" customFormat="1" ht="15" x14ac:dyDescent="0.3">
      <c r="A47" s="166"/>
      <c r="B47" s="174"/>
      <c r="C47" s="174"/>
      <c r="D47" s="174"/>
      <c r="E47" s="174"/>
      <c r="F47" s="174"/>
      <c r="G47" s="182"/>
      <c r="H47" s="183"/>
      <c r="P47" s="188"/>
      <c r="Q47" s="188"/>
      <c r="R47" s="188"/>
    </row>
    <row r="48" spans="1:18" s="13" customFormat="1" ht="15" x14ac:dyDescent="0.3">
      <c r="A48" s="166">
        <v>425</v>
      </c>
      <c r="B48" s="174" t="s">
        <v>79</v>
      </c>
      <c r="C48" s="174"/>
      <c r="D48" s="174"/>
      <c r="E48" s="174"/>
      <c r="F48" s="174"/>
      <c r="G48" s="187"/>
      <c r="H48" s="183"/>
      <c r="P48" s="186">
        <f>SUM(P49:P56)</f>
        <v>1777815.22</v>
      </c>
      <c r="Q48" s="186">
        <f>SUM(Q49:Q56)</f>
        <v>1598199.3299999998</v>
      </c>
      <c r="R48" s="448">
        <f t="shared" ref="R48:R61" si="0">Q48/P48*100</f>
        <v>89.896818973121398</v>
      </c>
    </row>
    <row r="49" spans="1:18" s="4" customFormat="1" ht="15" x14ac:dyDescent="0.3">
      <c r="A49" s="193">
        <v>4251</v>
      </c>
      <c r="B49" s="194" t="s">
        <v>186</v>
      </c>
      <c r="C49" s="195"/>
      <c r="D49" s="195"/>
      <c r="E49" s="195"/>
      <c r="F49" s="195"/>
      <c r="G49" s="191"/>
      <c r="H49" s="192"/>
      <c r="P49" s="190">
        <f>SUM('PROSIRENI PLAN 2014.'!H112)</f>
        <v>156000</v>
      </c>
      <c r="Q49" s="190">
        <f>SUM('PROSIRENI PLAN 2014.'!I112)</f>
        <v>130141.82999999999</v>
      </c>
      <c r="R49" s="449">
        <f t="shared" si="0"/>
        <v>83.424249999999986</v>
      </c>
    </row>
    <row r="50" spans="1:18" s="4" customFormat="1" ht="15" x14ac:dyDescent="0.3">
      <c r="A50" s="193">
        <v>4252</v>
      </c>
      <c r="B50" s="196" t="s">
        <v>178</v>
      </c>
      <c r="C50" s="195"/>
      <c r="D50" s="195"/>
      <c r="E50" s="195"/>
      <c r="F50" s="195"/>
      <c r="G50" s="191"/>
      <c r="H50" s="192"/>
      <c r="P50" s="190">
        <f>SUM('PROSIRENI PLAN 2014.'!H119)</f>
        <v>171000</v>
      </c>
      <c r="Q50" s="197">
        <f>SUM('PROSIRENI PLAN 2014.'!I119)</f>
        <v>158616.37</v>
      </c>
      <c r="R50" s="449">
        <f t="shared" si="0"/>
        <v>92.758111111111106</v>
      </c>
    </row>
    <row r="51" spans="1:18" s="4" customFormat="1" ht="15" x14ac:dyDescent="0.3">
      <c r="A51" s="193">
        <v>4253</v>
      </c>
      <c r="B51" s="196" t="s">
        <v>90</v>
      </c>
      <c r="C51" s="195"/>
      <c r="D51" s="195"/>
      <c r="E51" s="195"/>
      <c r="F51" s="195"/>
      <c r="G51" s="191"/>
      <c r="H51" s="192"/>
      <c r="P51" s="197">
        <v>0</v>
      </c>
      <c r="Q51" s="197">
        <v>0</v>
      </c>
      <c r="R51" s="449">
        <v>0</v>
      </c>
    </row>
    <row r="52" spans="1:18" s="4" customFormat="1" ht="15" x14ac:dyDescent="0.3">
      <c r="A52" s="198">
        <v>4254</v>
      </c>
      <c r="B52" s="194" t="s">
        <v>96</v>
      </c>
      <c r="C52" s="199"/>
      <c r="D52" s="199"/>
      <c r="E52" s="199"/>
      <c r="F52" s="199"/>
      <c r="G52" s="191"/>
      <c r="H52" s="192"/>
      <c r="P52" s="190">
        <f>SUM('PROSIRENI PLAN 2014.'!H132)</f>
        <v>274000</v>
      </c>
      <c r="Q52" s="190">
        <f>SUM('PROSIRENI PLAN 2014.'!I132)</f>
        <v>245196.84999999998</v>
      </c>
      <c r="R52" s="449">
        <f t="shared" si="0"/>
        <v>89.487901459854001</v>
      </c>
    </row>
    <row r="53" spans="1:18" s="4" customFormat="1" ht="15" x14ac:dyDescent="0.3">
      <c r="A53" s="198">
        <v>4255</v>
      </c>
      <c r="B53" s="194" t="s">
        <v>104</v>
      </c>
      <c r="C53" s="199"/>
      <c r="D53" s="199"/>
      <c r="E53" s="199"/>
      <c r="F53" s="199"/>
      <c r="G53" s="191"/>
      <c r="H53" s="192"/>
      <c r="P53" s="190">
        <f>SUM('PROSIRENI PLAN 2014.'!H141)</f>
        <v>4000</v>
      </c>
      <c r="Q53" s="190">
        <f>SUM('PROSIRENI PLAN 2014.'!I141)</f>
        <v>3412.5</v>
      </c>
      <c r="R53" s="449">
        <f t="shared" si="0"/>
        <v>85.3125</v>
      </c>
    </row>
    <row r="54" spans="1:18" s="4" customFormat="1" ht="15" x14ac:dyDescent="0.3">
      <c r="A54" s="198">
        <v>4257</v>
      </c>
      <c r="B54" s="194" t="s">
        <v>106</v>
      </c>
      <c r="C54" s="199"/>
      <c r="D54" s="199"/>
      <c r="E54" s="199"/>
      <c r="F54" s="199"/>
      <c r="G54" s="191"/>
      <c r="H54" s="192"/>
      <c r="P54" s="190">
        <f>SUM('PROSIRENI PLAN 2014.'!H144)</f>
        <v>903753.13</v>
      </c>
      <c r="Q54" s="190">
        <f>SUM('PROSIRENI PLAN 2014.'!I144)</f>
        <v>854600.1</v>
      </c>
      <c r="R54" s="449">
        <f t="shared" si="0"/>
        <v>94.561232667598063</v>
      </c>
    </row>
    <row r="55" spans="1:18" s="202" customFormat="1" ht="15" x14ac:dyDescent="0.3">
      <c r="A55" s="198">
        <v>4258</v>
      </c>
      <c r="B55" s="194" t="s">
        <v>116</v>
      </c>
      <c r="C55" s="199"/>
      <c r="D55" s="199"/>
      <c r="E55" s="199"/>
      <c r="F55" s="199"/>
      <c r="G55" s="200"/>
      <c r="H55" s="201"/>
      <c r="P55" s="190">
        <f>SUM('PROSIRENI PLAN 2014.'!H159)</f>
        <v>100000</v>
      </c>
      <c r="Q55" s="190">
        <f>SUM('PROSIRENI PLAN 2014.'!I159)</f>
        <v>90027.24</v>
      </c>
      <c r="R55" s="449">
        <f t="shared" si="0"/>
        <v>90.027240000000006</v>
      </c>
    </row>
    <row r="56" spans="1:18" s="4" customFormat="1" ht="15" x14ac:dyDescent="0.3">
      <c r="A56" s="292">
        <v>4259</v>
      </c>
      <c r="B56" s="194" t="s">
        <v>120</v>
      </c>
      <c r="C56" s="199"/>
      <c r="D56" s="199"/>
      <c r="E56" s="199"/>
      <c r="F56" s="199"/>
      <c r="G56" s="191"/>
      <c r="H56" s="192"/>
      <c r="P56" s="190">
        <f>SUM('PROSIRENI PLAN 2014.'!H164)</f>
        <v>169062.09</v>
      </c>
      <c r="Q56" s="190">
        <f>SUM('PROSIRENI PLAN 2014.'!I164)</f>
        <v>116204.43999999999</v>
      </c>
      <c r="R56" s="449">
        <f t="shared" si="0"/>
        <v>68.734770757891368</v>
      </c>
    </row>
    <row r="57" spans="1:18" s="4" customFormat="1" ht="15.5" thickBot="1" x14ac:dyDescent="0.35">
      <c r="A57" s="297"/>
      <c r="B57" s="112"/>
      <c r="C57" s="112"/>
      <c r="D57" s="112"/>
      <c r="E57" s="112"/>
      <c r="F57" s="112"/>
      <c r="G57" s="191"/>
      <c r="H57" s="192"/>
      <c r="P57" s="298"/>
      <c r="Q57" s="298"/>
      <c r="R57" s="298"/>
    </row>
    <row r="58" spans="1:18" s="13" customFormat="1" ht="15" x14ac:dyDescent="0.3">
      <c r="A58" s="185">
        <v>429</v>
      </c>
      <c r="B58" s="203" t="s">
        <v>128</v>
      </c>
      <c r="C58" s="161"/>
      <c r="D58" s="161"/>
      <c r="E58" s="161"/>
      <c r="F58" s="168"/>
      <c r="G58" s="205"/>
      <c r="H58" s="183"/>
      <c r="P58" s="204">
        <f>SUM(P59:P62)</f>
        <v>1139124.6200000001</v>
      </c>
      <c r="Q58" s="204">
        <f>SUM(Q59:Q62)</f>
        <v>1126590.23</v>
      </c>
      <c r="R58" s="448">
        <f t="shared" si="0"/>
        <v>98.899647169420319</v>
      </c>
    </row>
    <row r="59" spans="1:18" s="71" customFormat="1" ht="15" x14ac:dyDescent="0.3">
      <c r="A59" s="206">
        <v>4291</v>
      </c>
      <c r="B59" s="196" t="s">
        <v>129</v>
      </c>
      <c r="C59" s="195"/>
      <c r="D59" s="195"/>
      <c r="E59" s="195"/>
      <c r="F59" s="195"/>
      <c r="G59" s="207"/>
      <c r="H59" s="208"/>
      <c r="P59" s="197">
        <f>SUM('PROSIRENI PLAN 2014.'!H178)</f>
        <v>971762.89</v>
      </c>
      <c r="Q59" s="197">
        <f>SUM('PROSIRENI PLAN 2014.'!I179)</f>
        <v>964945.69</v>
      </c>
      <c r="R59" s="449">
        <f t="shared" si="0"/>
        <v>99.298470844055373</v>
      </c>
    </row>
    <row r="60" spans="1:18" s="4" customFormat="1" ht="15" x14ac:dyDescent="0.3">
      <c r="A60" s="198">
        <v>4292</v>
      </c>
      <c r="B60" s="194" t="s">
        <v>130</v>
      </c>
      <c r="C60" s="199"/>
      <c r="D60" s="199"/>
      <c r="E60" s="199"/>
      <c r="F60" s="199"/>
      <c r="G60" s="191"/>
      <c r="H60" s="192"/>
      <c r="P60" s="190">
        <f>SUM('PROSIRENI PLAN 2014.'!H181)</f>
        <v>120000</v>
      </c>
      <c r="Q60" s="190">
        <f>SUM('PROSIRENI PLAN 2014.'!I181)</f>
        <v>114282.81</v>
      </c>
      <c r="R60" s="449">
        <f t="shared" si="0"/>
        <v>95.235675000000001</v>
      </c>
    </row>
    <row r="61" spans="1:18" s="4" customFormat="1" ht="15" x14ac:dyDescent="0.3">
      <c r="A61" s="198">
        <v>4293</v>
      </c>
      <c r="B61" s="194" t="s">
        <v>179</v>
      </c>
      <c r="C61" s="199"/>
      <c r="D61" s="199"/>
      <c r="E61" s="199"/>
      <c r="F61" s="199"/>
      <c r="G61" s="191"/>
      <c r="H61" s="192"/>
      <c r="P61" s="190">
        <f>SUM('PROSIRENI PLAN 2014.'!H186)</f>
        <v>47361.729999999996</v>
      </c>
      <c r="Q61" s="190">
        <f>SUM('PROSIRENI PLAN 2014.'!I186)</f>
        <v>47361.73</v>
      </c>
      <c r="R61" s="449">
        <f t="shared" si="0"/>
        <v>100.00000000000003</v>
      </c>
    </row>
    <row r="62" spans="1:18" s="4" customFormat="1" ht="15" x14ac:dyDescent="0.3">
      <c r="A62" s="284"/>
      <c r="B62" s="285"/>
      <c r="C62" s="286"/>
      <c r="D62" s="286"/>
      <c r="E62" s="286"/>
      <c r="F62" s="286"/>
      <c r="G62" s="191"/>
      <c r="H62" s="192"/>
      <c r="P62" s="287"/>
      <c r="Q62" s="287"/>
      <c r="R62" s="287"/>
    </row>
    <row r="63" spans="1:18" s="128" customFormat="1" ht="15.5" thickBot="1" x14ac:dyDescent="0.35">
      <c r="A63" s="175">
        <v>42</v>
      </c>
      <c r="B63" s="176" t="s">
        <v>140</v>
      </c>
      <c r="C63" s="177"/>
      <c r="D63" s="177"/>
      <c r="E63" s="177"/>
      <c r="F63" s="177"/>
      <c r="G63" s="179"/>
      <c r="H63" s="237"/>
      <c r="P63" s="178">
        <f>SUM(P38+P40+P44+P48+P58)</f>
        <v>4151311.05</v>
      </c>
      <c r="Q63" s="178">
        <f>SUM(Q38+Q40+Q44+Q48+Q58)</f>
        <v>3839237.4099999997</v>
      </c>
      <c r="R63" s="178">
        <f>SUM(Q63/P63*100)</f>
        <v>92.482528140116116</v>
      </c>
    </row>
    <row r="64" spans="1:18" s="128" customFormat="1" ht="16" thickTop="1" thickBot="1" x14ac:dyDescent="0.35">
      <c r="A64" s="210"/>
      <c r="B64" s="111"/>
      <c r="C64" s="111"/>
      <c r="D64" s="111"/>
      <c r="E64" s="111"/>
      <c r="F64" s="111"/>
      <c r="G64" s="209"/>
      <c r="H64" s="180"/>
      <c r="P64" s="152"/>
      <c r="Q64" s="152"/>
      <c r="R64" s="152"/>
    </row>
    <row r="65" spans="1:18" s="128" customFormat="1" ht="15.5" thickBot="1" x14ac:dyDescent="0.35">
      <c r="A65" s="270">
        <v>43</v>
      </c>
      <c r="B65" s="271" t="s">
        <v>180</v>
      </c>
      <c r="C65" s="271"/>
      <c r="D65" s="271"/>
      <c r="E65" s="271"/>
      <c r="F65" s="272"/>
      <c r="G65" s="121"/>
      <c r="H65" s="122"/>
      <c r="P65" s="273">
        <f>SUM('PROSIRENI PLAN 2014.'!H197)</f>
        <v>260000</v>
      </c>
      <c r="Q65" s="273">
        <f>SUM('PROSIRENI PLAN 2014.'!I197)</f>
        <v>388906.05</v>
      </c>
      <c r="R65" s="448">
        <f t="shared" ref="R65" si="1">Q65/P65*100</f>
        <v>149.57924999999997</v>
      </c>
    </row>
    <row r="66" spans="1:18" s="128" customFormat="1" ht="15.5" thickBot="1" x14ac:dyDescent="0.35">
      <c r="A66" s="211"/>
      <c r="B66" s="111"/>
      <c r="C66" s="111"/>
      <c r="D66" s="111"/>
      <c r="E66" s="111"/>
      <c r="F66" s="271"/>
      <c r="G66" s="213"/>
      <c r="H66" s="214"/>
      <c r="P66" s="212"/>
      <c r="Q66" s="212"/>
      <c r="R66" s="212"/>
    </row>
    <row r="67" spans="1:18" s="13" customFormat="1" ht="15.5" thickBot="1" x14ac:dyDescent="0.35">
      <c r="A67" s="215">
        <v>44</v>
      </c>
      <c r="B67" s="216" t="s">
        <v>142</v>
      </c>
      <c r="C67" s="216"/>
      <c r="D67" s="216"/>
      <c r="E67" s="216"/>
      <c r="F67" s="216"/>
      <c r="G67" s="218"/>
      <c r="H67" s="219"/>
      <c r="P67" s="217"/>
      <c r="Q67" s="217"/>
      <c r="R67" s="217"/>
    </row>
    <row r="68" spans="1:18" s="13" customFormat="1" ht="15" x14ac:dyDescent="0.3">
      <c r="A68" s="275">
        <v>443</v>
      </c>
      <c r="B68" s="276" t="s">
        <v>143</v>
      </c>
      <c r="C68" s="276"/>
      <c r="D68" s="276"/>
      <c r="E68" s="276"/>
      <c r="F68" s="276"/>
      <c r="G68" s="172"/>
      <c r="H68" s="173"/>
      <c r="P68" s="277">
        <f>SUM('PROSIRENI PLAN 2014.'!H216)</f>
        <v>15000</v>
      </c>
      <c r="Q68" s="277">
        <f>SUM('PROSIRENI PLAN 2014.'!I216)</f>
        <v>16266.720000000001</v>
      </c>
      <c r="R68" s="447">
        <f t="shared" ref="R68" si="2">Q68/P68*100</f>
        <v>108.44480000000001</v>
      </c>
    </row>
    <row r="69" spans="1:18" s="128" customFormat="1" ht="15.5" thickBot="1" x14ac:dyDescent="0.35">
      <c r="A69" s="175">
        <v>44</v>
      </c>
      <c r="B69" s="177" t="s">
        <v>156</v>
      </c>
      <c r="C69" s="177"/>
      <c r="D69" s="177"/>
      <c r="E69" s="177"/>
      <c r="F69" s="177"/>
      <c r="G69" s="221"/>
      <c r="H69" s="222"/>
      <c r="P69" s="220">
        <f>SUM(P68)</f>
        <v>15000</v>
      </c>
      <c r="Q69" s="220">
        <f>SUM(Q68)</f>
        <v>16266.720000000001</v>
      </c>
      <c r="R69" s="178">
        <f>SUM(Q69/P69*100)</f>
        <v>108.44480000000001</v>
      </c>
    </row>
    <row r="70" spans="1:18" s="128" customFormat="1" ht="15.5" thickTop="1" x14ac:dyDescent="0.3">
      <c r="A70" s="343"/>
      <c r="B70" s="90"/>
      <c r="C70" s="90"/>
      <c r="D70" s="90"/>
      <c r="E70" s="90"/>
      <c r="F70" s="90"/>
      <c r="G70" s="182"/>
      <c r="H70" s="183"/>
      <c r="P70" s="341"/>
      <c r="Q70" s="341"/>
      <c r="R70" s="341"/>
    </row>
    <row r="71" spans="1:18" s="128" customFormat="1" ht="15" x14ac:dyDescent="0.3">
      <c r="A71" s="344"/>
      <c r="B71" s="90"/>
      <c r="C71" s="90"/>
      <c r="D71" s="90"/>
      <c r="E71" s="90"/>
      <c r="F71" s="90"/>
      <c r="G71" s="183"/>
      <c r="H71" s="183"/>
      <c r="I71" s="13"/>
      <c r="J71" s="13"/>
      <c r="K71" s="13"/>
      <c r="L71" s="13"/>
      <c r="M71" s="13"/>
      <c r="N71" s="13"/>
      <c r="O71" s="13"/>
      <c r="P71" s="342"/>
      <c r="Q71" s="342"/>
      <c r="R71" s="342"/>
    </row>
    <row r="72" spans="1:18" s="128" customFormat="1" ht="17.5" customHeight="1" x14ac:dyDescent="0.3">
      <c r="A72" s="345"/>
      <c r="B72" s="90"/>
      <c r="C72" s="90"/>
      <c r="D72" s="90"/>
      <c r="E72" s="90"/>
      <c r="F72" s="90"/>
      <c r="G72" s="183"/>
      <c r="H72" s="183"/>
      <c r="I72" s="13"/>
      <c r="J72" s="13"/>
      <c r="K72" s="13"/>
      <c r="L72" s="13"/>
      <c r="M72" s="13"/>
      <c r="N72" s="13"/>
      <c r="O72" s="13"/>
      <c r="P72" s="342"/>
      <c r="Q72" s="342"/>
      <c r="R72" s="342"/>
    </row>
    <row r="73" spans="1:18" s="128" customFormat="1" ht="15.5" thickBot="1" x14ac:dyDescent="0.35">
      <c r="A73" s="333"/>
      <c r="B73" s="111"/>
      <c r="C73" s="111"/>
      <c r="D73" s="111"/>
      <c r="E73" s="111"/>
      <c r="F73" s="111"/>
      <c r="G73" s="329"/>
      <c r="H73" s="330"/>
      <c r="I73" s="331"/>
      <c r="J73" s="331"/>
      <c r="K73" s="331"/>
      <c r="L73" s="331"/>
      <c r="M73" s="331"/>
      <c r="N73" s="331"/>
      <c r="O73" s="331"/>
      <c r="P73" s="332"/>
      <c r="Q73" s="332"/>
      <c r="R73" s="332"/>
    </row>
    <row r="74" spans="1:18" s="128" customFormat="1" ht="15.5" thickBot="1" x14ac:dyDescent="0.35">
      <c r="A74" s="328" t="s">
        <v>0</v>
      </c>
      <c r="B74" s="335"/>
      <c r="C74" s="271"/>
      <c r="D74" s="271" t="s">
        <v>1</v>
      </c>
      <c r="E74" s="271"/>
      <c r="F74" s="271"/>
      <c r="G74" s="336"/>
      <c r="H74" s="337"/>
      <c r="I74" s="338"/>
      <c r="J74" s="338"/>
      <c r="K74" s="338"/>
      <c r="L74" s="338"/>
      <c r="M74" s="338"/>
      <c r="N74" s="338"/>
      <c r="O74" s="338"/>
      <c r="P74" s="339" t="s">
        <v>201</v>
      </c>
      <c r="Q74" s="339" t="s">
        <v>217</v>
      </c>
      <c r="R74" s="104" t="s">
        <v>220</v>
      </c>
    </row>
    <row r="75" spans="1:18" s="13" customFormat="1" ht="15" x14ac:dyDescent="0.3">
      <c r="A75" s="334">
        <v>45</v>
      </c>
      <c r="B75" s="86" t="s">
        <v>157</v>
      </c>
      <c r="C75" s="86"/>
      <c r="D75" s="86"/>
      <c r="E75" s="86"/>
      <c r="F75" s="168"/>
      <c r="G75" s="172"/>
      <c r="H75" s="173"/>
      <c r="P75" s="184"/>
      <c r="Q75" s="184"/>
      <c r="R75" s="184"/>
    </row>
    <row r="76" spans="1:18" s="71" customFormat="1" ht="15" x14ac:dyDescent="0.3">
      <c r="A76" s="278">
        <v>451</v>
      </c>
      <c r="B76" s="279" t="s">
        <v>158</v>
      </c>
      <c r="C76" s="279"/>
      <c r="D76" s="279"/>
      <c r="E76" s="279"/>
      <c r="F76" s="279"/>
      <c r="G76" s="281"/>
      <c r="H76" s="282"/>
      <c r="P76" s="280">
        <f>SUM('PROSIRENI PLAN 2014.'!H225)</f>
        <v>182487.5</v>
      </c>
      <c r="Q76" s="280">
        <f>SUM('PROSIRENI PLAN 2014.'!I225)</f>
        <v>182487.5</v>
      </c>
      <c r="R76" s="447">
        <f t="shared" ref="R76" si="3">Q76/P76*100</f>
        <v>100</v>
      </c>
    </row>
    <row r="77" spans="1:18" s="128" customFormat="1" ht="15.5" thickBot="1" x14ac:dyDescent="0.35">
      <c r="A77" s="175">
        <v>45</v>
      </c>
      <c r="B77" s="176" t="s">
        <v>161</v>
      </c>
      <c r="C77" s="177"/>
      <c r="D77" s="177"/>
      <c r="E77" s="177"/>
      <c r="F77" s="177"/>
      <c r="G77" s="221"/>
      <c r="H77" s="222"/>
      <c r="P77" s="220">
        <f>SUM(P76)</f>
        <v>182487.5</v>
      </c>
      <c r="Q77" s="220">
        <f>SUM(Q76)</f>
        <v>182487.5</v>
      </c>
      <c r="R77" s="178">
        <f>SUM(Q77/P77*100)</f>
        <v>100</v>
      </c>
    </row>
    <row r="78" spans="1:18" s="128" customFormat="1" ht="15.5" thickTop="1" x14ac:dyDescent="0.3">
      <c r="A78" s="340"/>
      <c r="B78" s="90"/>
      <c r="C78" s="90"/>
      <c r="D78" s="90"/>
      <c r="E78" s="90"/>
      <c r="F78" s="130"/>
      <c r="G78" s="205"/>
      <c r="H78" s="238"/>
      <c r="P78" s="204"/>
      <c r="Q78" s="204"/>
      <c r="R78" s="204"/>
    </row>
    <row r="79" spans="1:18" s="13" customFormat="1" ht="15" x14ac:dyDescent="0.3">
      <c r="A79" s="223">
        <v>46</v>
      </c>
      <c r="B79" s="174" t="s">
        <v>162</v>
      </c>
      <c r="C79" s="174"/>
      <c r="D79" s="174"/>
      <c r="E79" s="174"/>
      <c r="F79" s="167"/>
      <c r="G79" s="172"/>
      <c r="H79" s="173"/>
      <c r="P79" s="184"/>
      <c r="Q79" s="184"/>
      <c r="R79" s="184"/>
    </row>
    <row r="80" spans="1:18" s="71" customFormat="1" ht="15" x14ac:dyDescent="0.3">
      <c r="A80" s="278">
        <v>461</v>
      </c>
      <c r="B80" s="283" t="s">
        <v>163</v>
      </c>
      <c r="C80" s="279"/>
      <c r="D80" s="279"/>
      <c r="E80" s="279"/>
      <c r="F80" s="279"/>
      <c r="G80" s="281"/>
      <c r="H80" s="282"/>
      <c r="P80" s="280">
        <f>SUM('PROSIRENI PLAN 2014.'!H229)</f>
        <v>1000</v>
      </c>
      <c r="Q80" s="280">
        <f>SUM('PROSIRENI PLAN 2014.'!I229)</f>
        <v>0</v>
      </c>
      <c r="R80" s="449">
        <f t="shared" ref="R80:R82" si="4">Q80/P80*100</f>
        <v>0</v>
      </c>
    </row>
    <row r="81" spans="1:18" s="71" customFormat="1" ht="15" x14ac:dyDescent="0.3">
      <c r="A81" s="278">
        <v>462</v>
      </c>
      <c r="B81" s="283" t="s">
        <v>167</v>
      </c>
      <c r="C81" s="279"/>
      <c r="D81" s="279"/>
      <c r="E81" s="279"/>
      <c r="F81" s="279"/>
      <c r="G81" s="281"/>
      <c r="H81" s="282"/>
      <c r="P81" s="280">
        <f>SUM('PROSIRENI PLAN 2014.'!H236:H238)</f>
        <v>121664.59</v>
      </c>
      <c r="Q81" s="280">
        <f>SUM('PROSIRENI PLAN 2014.'!I236:I238)</f>
        <v>117688.59</v>
      </c>
      <c r="R81" s="449">
        <f t="shared" si="4"/>
        <v>96.731999014668119</v>
      </c>
    </row>
    <row r="82" spans="1:18" s="71" customFormat="1" ht="15" x14ac:dyDescent="0.3">
      <c r="A82" s="307">
        <v>463</v>
      </c>
      <c r="B82" s="308" t="s">
        <v>200</v>
      </c>
      <c r="C82" s="309"/>
      <c r="D82" s="309"/>
      <c r="E82" s="309"/>
      <c r="F82" s="309"/>
      <c r="G82" s="281"/>
      <c r="H82" s="282"/>
      <c r="P82" s="310">
        <f>SUM('PROSIRENI PLAN 2014.'!H239)</f>
        <v>113578.65</v>
      </c>
      <c r="Q82" s="310">
        <f>SUM('PROSIRENI PLAN 2014.'!I239)</f>
        <v>113578.65</v>
      </c>
      <c r="R82" s="449">
        <f t="shared" si="4"/>
        <v>100</v>
      </c>
    </row>
    <row r="83" spans="1:18" s="71" customFormat="1" ht="15" x14ac:dyDescent="0.3">
      <c r="A83" s="307"/>
      <c r="B83" s="308"/>
      <c r="C83" s="309"/>
      <c r="D83" s="309"/>
      <c r="E83" s="309"/>
      <c r="F83" s="309"/>
      <c r="G83" s="281"/>
      <c r="H83" s="282"/>
      <c r="P83" s="310"/>
      <c r="Q83" s="310"/>
      <c r="R83" s="310"/>
    </row>
    <row r="84" spans="1:18" s="71" customFormat="1" ht="15" x14ac:dyDescent="0.3">
      <c r="A84" s="307">
        <v>464</v>
      </c>
      <c r="B84" s="308"/>
      <c r="C84" s="309"/>
      <c r="D84" s="309"/>
      <c r="E84" s="309"/>
      <c r="F84" s="309"/>
      <c r="G84" s="281"/>
      <c r="H84" s="282"/>
      <c r="P84" s="310"/>
      <c r="Q84" s="310"/>
      <c r="R84" s="310"/>
    </row>
    <row r="85" spans="1:18" s="71" customFormat="1" ht="15" x14ac:dyDescent="0.3">
      <c r="A85" s="396">
        <v>4641</v>
      </c>
      <c r="B85" s="283" t="s">
        <v>210</v>
      </c>
      <c r="C85" s="279"/>
      <c r="D85" s="279"/>
      <c r="E85" s="279"/>
      <c r="F85" s="399"/>
      <c r="G85" s="397"/>
      <c r="H85" s="397"/>
      <c r="I85" s="398"/>
      <c r="J85" s="398"/>
      <c r="K85" s="398"/>
      <c r="L85" s="398"/>
      <c r="M85" s="398"/>
      <c r="N85" s="398"/>
      <c r="O85" s="398"/>
      <c r="P85" s="280">
        <f>SUM('PROSIRENI PLAN 2014.'!H242)</f>
        <v>100000</v>
      </c>
      <c r="Q85" s="280">
        <f>SUM('PROSIRENI PLAN 2014.'!I242)</f>
        <v>42395.97</v>
      </c>
      <c r="R85" s="449">
        <f t="shared" ref="R85" si="5">Q85/P85*100</f>
        <v>42.395969999999998</v>
      </c>
    </row>
    <row r="86" spans="1:18" s="71" customFormat="1" ht="15" x14ac:dyDescent="0.3">
      <c r="A86" s="400">
        <v>4642</v>
      </c>
      <c r="B86" s="404" t="s">
        <v>208</v>
      </c>
      <c r="C86" s="264"/>
      <c r="D86" s="264"/>
      <c r="E86" s="264"/>
      <c r="F86" s="296"/>
      <c r="G86" s="405"/>
      <c r="H86" s="405"/>
      <c r="I86" s="405"/>
      <c r="J86" s="405"/>
      <c r="K86" s="405"/>
      <c r="L86" s="405"/>
      <c r="M86" s="405"/>
      <c r="N86" s="405"/>
      <c r="O86" s="405"/>
      <c r="P86" s="269">
        <f>SUM('PROSIRENI PLAN 2014.'!H243)</f>
        <v>100000</v>
      </c>
      <c r="Q86" s="262">
        <f>SUM('PROSIRENI PLAN 2014.'!I243)</f>
        <v>85676.95</v>
      </c>
      <c r="R86" s="449">
        <f>Q86/P87*100</f>
        <v>24.369287835967462</v>
      </c>
    </row>
    <row r="87" spans="1:18" s="71" customFormat="1" ht="15" x14ac:dyDescent="0.3">
      <c r="A87" s="27">
        <v>46421</v>
      </c>
      <c r="B87" s="28" t="s">
        <v>223</v>
      </c>
      <c r="C87" s="28"/>
      <c r="D87" s="28"/>
      <c r="E87" s="28"/>
      <c r="F87" s="28"/>
      <c r="G87" s="28"/>
      <c r="H87" s="77"/>
      <c r="I87" s="77">
        <v>330316.95</v>
      </c>
      <c r="J87" s="244"/>
      <c r="K87" s="244"/>
      <c r="L87" s="244"/>
      <c r="M87" s="244"/>
      <c r="N87" s="244"/>
      <c r="O87" s="244"/>
      <c r="P87" s="262">
        <f>SUM('PROSIRENI PLAN 2014.'!H244)</f>
        <v>351577.57</v>
      </c>
      <c r="Q87" s="451">
        <f>SUM('PROSIRENI PLAN 2014.'!I244)</f>
        <v>351577.57</v>
      </c>
      <c r="R87" s="450"/>
    </row>
    <row r="88" spans="1:18" s="128" customFormat="1" ht="15.5" thickBot="1" x14ac:dyDescent="0.35">
      <c r="A88" s="392">
        <v>46</v>
      </c>
      <c r="B88" s="393" t="s">
        <v>170</v>
      </c>
      <c r="C88" s="394"/>
      <c r="D88" s="394"/>
      <c r="E88" s="394"/>
      <c r="F88" s="394"/>
      <c r="G88" s="221"/>
      <c r="H88" s="222"/>
      <c r="P88" s="395">
        <f>SUM(P80:P87)</f>
        <v>787820.81</v>
      </c>
      <c r="Q88" s="395">
        <f>SUM('PROSIRENI PLAN 2014.'!I245)</f>
        <v>710917.73</v>
      </c>
      <c r="R88" s="178">
        <f>SUM(Q88/P88*100)</f>
        <v>90.238506139486205</v>
      </c>
    </row>
    <row r="89" spans="1:18" s="128" customFormat="1" ht="15.5" thickTop="1" x14ac:dyDescent="0.3">
      <c r="A89" s="489"/>
      <c r="B89" s="90"/>
      <c r="C89" s="90"/>
      <c r="D89" s="90"/>
      <c r="E89" s="90"/>
      <c r="F89" s="90"/>
      <c r="G89" s="182"/>
      <c r="H89" s="183"/>
      <c r="P89" s="225"/>
      <c r="Q89" s="225"/>
      <c r="R89" s="136"/>
    </row>
    <row r="90" spans="1:18" s="128" customFormat="1" ht="15.5" thickBot="1" x14ac:dyDescent="0.35">
      <c r="A90" s="489">
        <v>47</v>
      </c>
      <c r="B90" s="90" t="s">
        <v>224</v>
      </c>
      <c r="C90" s="90"/>
      <c r="D90" s="90"/>
      <c r="E90" s="90"/>
      <c r="F90" s="90"/>
      <c r="G90" s="182"/>
      <c r="H90" s="183"/>
      <c r="P90" s="505">
        <f>SUM('PROSIRENI PLAN 2014.'!H247)</f>
        <v>50000</v>
      </c>
      <c r="Q90" s="505">
        <f>SUM('PROSIRENI PLAN 2014.'!I247)</f>
        <v>50000</v>
      </c>
      <c r="R90" s="136"/>
    </row>
    <row r="91" spans="1:18" s="128" customFormat="1" ht="16" thickTop="1" thickBot="1" x14ac:dyDescent="0.35">
      <c r="A91" s="224"/>
      <c r="B91" s="90"/>
      <c r="C91" s="90"/>
      <c r="D91" s="90"/>
      <c r="E91" s="90"/>
      <c r="F91" s="274"/>
      <c r="G91" s="182"/>
      <c r="H91" s="183"/>
      <c r="P91" s="225"/>
      <c r="Q91" s="225"/>
      <c r="R91" s="225"/>
    </row>
    <row r="92" spans="1:18" s="128" customFormat="1" ht="15.5" thickBot="1" x14ac:dyDescent="0.35">
      <c r="A92" s="226">
        <v>4</v>
      </c>
      <c r="B92" s="227" t="s">
        <v>171</v>
      </c>
      <c r="C92" s="227"/>
      <c r="D92" s="228"/>
      <c r="E92" s="229"/>
      <c r="F92" s="229"/>
      <c r="G92" s="231"/>
      <c r="H92" s="232"/>
      <c r="P92" s="230">
        <f>SUM('PROSIRENI PLAN 2014.'!H249)</f>
        <v>6921619.3599999994</v>
      </c>
      <c r="Q92" s="230">
        <f>SUM(Q35+Q63+Q65+Q69+Q77+Q88)</f>
        <v>6585522.1600000001</v>
      </c>
      <c r="R92" s="178">
        <f>SUM(Q92/P92*100)</f>
        <v>95.144240350136798</v>
      </c>
    </row>
    <row r="93" spans="1:18" s="13" customFormat="1" ht="14" x14ac:dyDescent="0.3">
      <c r="E93" s="13" t="s">
        <v>221</v>
      </c>
      <c r="F93" s="10"/>
      <c r="G93" s="10"/>
      <c r="H93" s="10"/>
      <c r="I93" s="10"/>
      <c r="J93" s="10"/>
      <c r="P93" s="122"/>
      <c r="Q93" s="122">
        <f>SUM(Q27-Q92)</f>
        <v>-247730.16000000108</v>
      </c>
      <c r="R93" s="122"/>
    </row>
    <row r="94" spans="1:18" ht="17.5" x14ac:dyDescent="0.35">
      <c r="A94" s="13" t="s">
        <v>172</v>
      </c>
      <c r="B94" s="89"/>
      <c r="C94" s="13"/>
      <c r="D94" s="13"/>
      <c r="E94" s="233"/>
      <c r="F94" s="234"/>
      <c r="P94" s="4"/>
      <c r="Q94" s="4"/>
      <c r="R94" s="4"/>
    </row>
    <row r="95" spans="1:18" ht="17.5" x14ac:dyDescent="0.35">
      <c r="A95" s="3" t="s">
        <v>211</v>
      </c>
      <c r="B95" s="233"/>
      <c r="C95" s="233"/>
      <c r="D95" s="233"/>
      <c r="E95" s="233"/>
      <c r="F95" s="312"/>
      <c r="P95" s="313"/>
      <c r="Q95" s="313"/>
      <c r="R95" s="313"/>
    </row>
    <row r="96" spans="1:18" ht="17.5" x14ac:dyDescent="0.35">
      <c r="A96" s="4" t="s">
        <v>212</v>
      </c>
      <c r="B96" s="289"/>
      <c r="C96" s="289"/>
      <c r="D96" s="289"/>
      <c r="E96" s="289"/>
      <c r="F96" s="314"/>
      <c r="P96" s="4"/>
      <c r="Q96" s="4"/>
      <c r="R96" s="4"/>
    </row>
    <row r="97" spans="1:18" ht="17.5" x14ac:dyDescent="0.35">
      <c r="A97" s="4" t="s">
        <v>213</v>
      </c>
      <c r="B97" s="289"/>
      <c r="C97" s="289"/>
      <c r="D97" s="289"/>
      <c r="E97" s="289"/>
      <c r="F97" s="234"/>
      <c r="P97" s="4"/>
      <c r="Q97" s="4"/>
      <c r="R97" s="4"/>
    </row>
    <row r="98" spans="1:18" ht="17.5" x14ac:dyDescent="0.35">
      <c r="A98" s="4" t="s">
        <v>214</v>
      </c>
      <c r="B98" s="234"/>
      <c r="C98" s="234"/>
      <c r="D98" s="234"/>
      <c r="E98" s="234"/>
      <c r="F98" s="289"/>
      <c r="P98" s="4"/>
      <c r="Q98" s="4"/>
      <c r="R98" s="4"/>
    </row>
    <row r="99" spans="1:18" ht="17.5" x14ac:dyDescent="0.35">
      <c r="A99" s="4" t="s">
        <v>215</v>
      </c>
      <c r="B99" s="235"/>
      <c r="C99" s="234"/>
      <c r="D99" s="234"/>
      <c r="E99" s="234"/>
      <c r="F99" s="234"/>
    </row>
    <row r="100" spans="1:18" ht="17.5" x14ac:dyDescent="0.35">
      <c r="A100" s="4"/>
      <c r="B100" s="235"/>
      <c r="C100" s="234"/>
      <c r="D100" s="234"/>
      <c r="E100" s="234"/>
      <c r="F100" s="289"/>
      <c r="P100" s="4"/>
      <c r="Q100" s="4"/>
      <c r="R100" s="4"/>
    </row>
    <row r="101" spans="1:18" ht="17.5" x14ac:dyDescent="0.35">
      <c r="A101" s="103"/>
      <c r="B101" s="235"/>
      <c r="C101" s="234"/>
      <c r="D101" s="234"/>
      <c r="E101" s="234"/>
      <c r="F101" s="234"/>
    </row>
    <row r="102" spans="1:18" x14ac:dyDescent="0.25">
      <c r="A102" s="103"/>
    </row>
    <row r="103" spans="1:18" x14ac:dyDescent="0.25">
      <c r="A103" s="103"/>
    </row>
    <row r="104" spans="1:18" x14ac:dyDescent="0.25">
      <c r="P104" s="4"/>
      <c r="Q104" s="4"/>
      <c r="R104" s="4"/>
    </row>
    <row r="105" spans="1:18" x14ac:dyDescent="0.25">
      <c r="P105" s="4"/>
      <c r="Q105" s="4"/>
      <c r="R105" s="4"/>
    </row>
    <row r="106" spans="1:18" x14ac:dyDescent="0.25">
      <c r="P106" s="4"/>
      <c r="Q106" s="4"/>
      <c r="R106" s="4"/>
    </row>
    <row r="107" spans="1:18" x14ac:dyDescent="0.25">
      <c r="P107" s="4"/>
      <c r="Q107" s="4"/>
      <c r="R107" s="4"/>
    </row>
    <row r="108" spans="1:18" x14ac:dyDescent="0.25">
      <c r="P108" s="4"/>
      <c r="Q108" s="4"/>
      <c r="R108" s="4"/>
    </row>
    <row r="109" spans="1:18" x14ac:dyDescent="0.25">
      <c r="P109" s="4"/>
      <c r="Q109" s="4"/>
      <c r="R109" s="4"/>
    </row>
  </sheetData>
  <phoneticPr fontId="12" type="noConversion"/>
  <pageMargins left="0.75" right="0.75" top="1" bottom="1" header="0.5" footer="0.5"/>
  <pageSetup paperSize="9" scale="59" orientation="portrait" r:id="rId1"/>
  <headerFooter alignWithMargins="0"/>
  <rowBreaks count="1" manualBreakCount="1">
    <brk id="72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20"/>
  <sheetViews>
    <sheetView topLeftCell="A13" workbookViewId="0">
      <selection activeCell="C20" sqref="C20"/>
    </sheetView>
  </sheetViews>
  <sheetFormatPr defaultRowHeight="12.5" x14ac:dyDescent="0.25"/>
  <cols>
    <col min="3" max="3" width="9.81640625" bestFit="1" customWidth="1"/>
  </cols>
  <sheetData>
    <row r="1" spans="3:3" ht="13" thickBot="1" x14ac:dyDescent="0.3"/>
    <row r="2" spans="3:3" ht="13" thickBot="1" x14ac:dyDescent="0.3">
      <c r="C2" s="453">
        <v>6150</v>
      </c>
    </row>
    <row r="3" spans="3:3" ht="13" thickBot="1" x14ac:dyDescent="0.3">
      <c r="C3" s="454">
        <v>26250</v>
      </c>
    </row>
    <row r="4" spans="3:3" ht="13" thickBot="1" x14ac:dyDescent="0.3">
      <c r="C4" s="454">
        <v>6200</v>
      </c>
    </row>
    <row r="5" spans="3:3" ht="13" thickBot="1" x14ac:dyDescent="0.3">
      <c r="C5" s="454">
        <v>31486.77</v>
      </c>
    </row>
    <row r="6" spans="3:3" ht="13" thickBot="1" x14ac:dyDescent="0.3">
      <c r="C6" s="454">
        <v>12500</v>
      </c>
    </row>
    <row r="7" spans="3:3" ht="13" thickBot="1" x14ac:dyDescent="0.3">
      <c r="C7" s="454">
        <v>35000</v>
      </c>
    </row>
    <row r="8" spans="3:3" ht="13" thickBot="1" x14ac:dyDescent="0.3">
      <c r="C8" s="454">
        <v>56250</v>
      </c>
    </row>
    <row r="9" spans="3:3" ht="13" thickBot="1" x14ac:dyDescent="0.3">
      <c r="C9" s="454">
        <v>8000</v>
      </c>
    </row>
    <row r="10" spans="3:3" ht="13" thickBot="1" x14ac:dyDescent="0.3">
      <c r="C10" s="454">
        <v>72637</v>
      </c>
    </row>
    <row r="11" spans="3:3" ht="13" thickBot="1" x14ac:dyDescent="0.3">
      <c r="C11" s="454">
        <v>4386</v>
      </c>
    </row>
    <row r="12" spans="3:3" ht="13" thickBot="1" x14ac:dyDescent="0.3">
      <c r="C12" s="454">
        <v>13225.8</v>
      </c>
    </row>
    <row r="13" spans="3:3" ht="13" thickBot="1" x14ac:dyDescent="0.3">
      <c r="C13" s="454">
        <v>2130</v>
      </c>
    </row>
    <row r="14" spans="3:3" x14ac:dyDescent="0.25">
      <c r="C14" s="455">
        <v>30000</v>
      </c>
    </row>
    <row r="15" spans="3:3" x14ac:dyDescent="0.25">
      <c r="C15" s="455">
        <v>31500</v>
      </c>
    </row>
    <row r="16" spans="3:3" ht="13" thickBot="1" x14ac:dyDescent="0.3">
      <c r="C16" s="456"/>
    </row>
    <row r="17" spans="3:3" ht="13" thickBot="1" x14ac:dyDescent="0.3">
      <c r="C17" s="454">
        <v>10700</v>
      </c>
    </row>
    <row r="18" spans="3:3" ht="13" thickBot="1" x14ac:dyDescent="0.3">
      <c r="C18" s="454">
        <v>6720</v>
      </c>
    </row>
    <row r="19" spans="3:3" ht="13" thickBot="1" x14ac:dyDescent="0.3">
      <c r="C19" s="454">
        <v>17192</v>
      </c>
    </row>
    <row r="20" spans="3:3" x14ac:dyDescent="0.25">
      <c r="C20" s="91">
        <f>SUM(C2:C19)</f>
        <v>370327.57</v>
      </c>
    </row>
  </sheetData>
  <phoneticPr fontId="1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PROSIRENI PLAN 2014.</vt:lpstr>
      <vt:lpstr>SKRACENI PLAN 2014.</vt:lpstr>
      <vt:lpstr>Sheet3</vt:lpstr>
      <vt:lpstr>'PROSIRENI PLAN 2014.'!Print_Area</vt:lpstr>
      <vt:lpstr>'SKRACENI PLAN 2014.'!Print_Area</vt:lpstr>
    </vt:vector>
  </TitlesOfParts>
  <Company>komora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</dc:creator>
  <cp:lastModifiedBy>vlasta</cp:lastModifiedBy>
  <cp:lastPrinted>2015-02-25T13:08:07Z</cp:lastPrinted>
  <dcterms:created xsi:type="dcterms:W3CDTF">2011-11-24T13:30:45Z</dcterms:created>
  <dcterms:modified xsi:type="dcterms:W3CDTF">2015-03-16T13:26:02Z</dcterms:modified>
</cp:coreProperties>
</file>